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<sst xmlns="http://schemas.openxmlformats.org/spreadsheetml/2006/main" count="533" uniqueCount="119">
  <si>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</si>
  <si>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</si>
  <si>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</si>
  <si>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</si>
  <si>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</si>
  <si>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</si>
  <si>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</si>
  <si>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</si>
  <si>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</si>
  <si>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</si>
  <si>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</si>
  <si>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</si>
  <si>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</si>
  <si>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</si>
  <si>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</si>
  <si>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</si>
  <si>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</si>
  <si>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</si>
  <si>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</si>
  <si>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</si>
  <si>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</si>
  <si>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</si>
  <si>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</si>
  <si>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</si>
  <si>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</si>
  <si>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</si>
  <si>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</si>
  <si>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</si>
  <si>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</si>
  <si>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</si>
  <si>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</si>
  <si>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</si>
  <si>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</si>
  <si>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</si>
  <si>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</si>
  <si>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</si>
  <si>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</si>
  <si>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</si>
  <si>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</si>
  <si>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</si>
  <si>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</si>
  <si>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</si>
  <si>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</si>
  <si>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</si>
  <si>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</si>
  <si>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</si>
  <si>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</si>
  <si>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</si>
  <si>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</si>
  <si>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</si>
  <si>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</si>
  <si>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</si>
  <si>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</si>
  <si>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GroupC</t>
  </si>
  <si>
    <t>Wiring for group controlled (looped) light point/fan point/exhaust fan point/ call bell point ( without independent switch etc.) with 1.5 sq. mm FRLS PVC insulated copper conductor single core cable in surface/ recessed PVC conduit, and earthing the point with 1.5 sq. mm FRLS PVC insulated copper conductor single core cable etc. as required.
GroupC</t>
  </si>
  <si>
    <t>Rewiring for light point/ fan point/ exhaust fan point/ call bell point with 1.5 sq.mm FRLS PVC insulated copper conductor single core cable and 1.5 sq.mm FRLS PVC insulated copper conductor single core cable as earth wire in existing surface/recessed steel/PVC conduit including dismantling as required.</t>
  </si>
  <si>
    <t>Rewiring for twin control light point with 1.5 sq.mm FRLS PVC insulated copper conductor single core cable and 1.5 sq.mm FRLS PVC insulated copper conductor single core cable as earth wire in existing surface/ recessed steel/PVC conduit including dismantling as required</t>
  </si>
  <si>
    <t>Supplying and drawing following sizes of FRLS PVC insulated copper conductor, single core cable in the existing surface/ recessed steel/ PVC conduit/UPVC Trunking as required.</t>
  </si>
  <si>
    <t xml:space="preserve">3 x 1.5 sq. mm </t>
  </si>
  <si>
    <t>3 x 2.5 sq. mm</t>
  </si>
  <si>
    <t>3 x 4 sq. mm</t>
  </si>
  <si>
    <t>6 x 4 sq. mm</t>
  </si>
  <si>
    <t>3 x 6 sq. mm</t>
  </si>
  <si>
    <t>6 x 6 sq. mm</t>
  </si>
  <si>
    <t>Supplying and fixing of following sizes of medium class PVC conduit along with accessories in surface/recess including cutting the wall and making good the same in case of recessed conduit as required.</t>
  </si>
  <si>
    <t xml:space="preserve">20 mm </t>
  </si>
  <si>
    <t>25 mm</t>
  </si>
  <si>
    <t>32 mm</t>
  </si>
  <si>
    <t xml:space="preserve">Supplying and fixing of following sizes of UPVC Cable Management  System/Mini Trunking System along with accessories on surface including supply of fixing materials, interconnecting clamps,bends,end caps, joint covers, internal and external corners, dividers, fixing screws as required </t>
  </si>
  <si>
    <t>25mm x 12mm</t>
  </si>
  <si>
    <t>32mm x 12mm</t>
  </si>
  <si>
    <t>32mm x 20mm/16mm</t>
  </si>
  <si>
    <t>100mm x 50mm</t>
  </si>
  <si>
    <t>Fixing following size/ modules, GI box along with modular base &amp; cover plate for modular switches in recess etc. as required.</t>
  </si>
  <si>
    <t>1 or 2 module</t>
  </si>
  <si>
    <t>3 Module</t>
  </si>
  <si>
    <t>4 Module</t>
  </si>
  <si>
    <t>6 Module</t>
  </si>
  <si>
    <t>8 Module</t>
  </si>
  <si>
    <t>Installation, testing and commissioning of pre-wired, fluorescent/LED light fixtures of recessed mount/ceiling surface mount types, mounted at a height upto 8metre complete with all accessories etc., including supplying and fixing  with necessary GI chains of 12SWG, hooks, clamps etc, including connection with 1.5 sq. mm FRLS PVC insulated, copper conductor, three core cable and earthing etc. as required.</t>
  </si>
  <si>
    <t>Installation, testing and commissioning of pre-wired, fluorescent/LED light fixtures of ceiling/surface/bracket mount types, mounted at a height of 4 meter to 10metre complete with all accessories etc., including necessary scaffodlings as required.</t>
  </si>
  <si>
    <t>Supplying and fixing extra conduit down rod of 20 cm length G.I. pipe 15 mm dia, heavy gauge including painting etc. as required. (Note : More than 5 cm length shall be rounded to the nearest 10 cm and 5 cm or less shall be ignored)</t>
  </si>
  <si>
    <t>Installation of following 4/8/12 ways surface/recess mounting , vertical type, 415 V, TPN MCB distribution board of sheet steel,for mounting MCBs as required and as directed by Engineer incharge.</t>
  </si>
  <si>
    <t>Dismantling and re-installation of ceiling fan after replacing the damaged bearing, rubber reel, nuts and bolts with washers, safety pins and making the fan in good condtion as required and directed by Engineer in charge.</t>
  </si>
  <si>
    <t>Dismantling and re-installation of ceiling fan after rewinding and replacing the damaged bearing, rubber reel, nuts and bolts with washers, safety pins and making the fan in good condtion as required and directed by Engineer in charge..The rate shall be inclusive of the buy back price for the damaged copper winding.</t>
  </si>
  <si>
    <t>Laying and fixing of one number PVC insulated and PVC
sheathed / XLPE power cable of 1.1 kV grade of following size on wall/surface/tray as required.</t>
  </si>
  <si>
    <t>Upto 35 sq. mm (clamped with 1mm thick saddle)</t>
  </si>
  <si>
    <t>Above 35 sq. mm and upto 95 sq. mm (clamped with 25x3mm MS flat clamp)</t>
  </si>
  <si>
    <t>Above 95 sq. mm and upto 185 sq. mm (clamped with 25/
40x3mm MS flat clamp)</t>
  </si>
  <si>
    <t>Above 185 sq. mm and upto 400 sq. mm  (clamped with 40x3mm MS flat clamp)</t>
  </si>
  <si>
    <t>Supplying and making end termination with brass compression gland and aluminium lugs for following size of PVC insulated and PVC sheathed / XLPE aluminium conductor cable of 1.1 KV grade as required</t>
  </si>
  <si>
    <t>4 X 10 sq. mm (25mm)</t>
  </si>
  <si>
    <t>4 X 16 sq. mm (28mm)</t>
  </si>
  <si>
    <t>4 X 25 sq. mm (28mm)</t>
  </si>
  <si>
    <t>4 X 35 sq. mm (32mm)</t>
  </si>
  <si>
    <t>3½ X 95 sq. mm (45mm)</t>
  </si>
  <si>
    <t>3½ X 150 sq. mm (45mm)</t>
  </si>
  <si>
    <t>3½ X 185 sq. mm (57mm)</t>
  </si>
  <si>
    <t>Supplying and making straight through joint with heat shrinkable kit including ferrules and other jointing materials for following size of PVC insulated and PVC sheathed / XLPE aluminium conductor cable of 1.1 KV grade as required</t>
  </si>
  <si>
    <t>4 X 25 sq. mm</t>
  </si>
  <si>
    <t xml:space="preserve">4 X 35 sq. mm </t>
  </si>
  <si>
    <t xml:space="preserve">3½ X 70 sq. mm </t>
  </si>
  <si>
    <t xml:space="preserve">3½ X 95 sq. mm </t>
  </si>
  <si>
    <t>3½ X 150 sq. mm</t>
  </si>
  <si>
    <t xml:space="preserve">3½ X 185 sq. mm </t>
  </si>
  <si>
    <t xml:space="preserve">3½ X 240 sq. mm </t>
  </si>
  <si>
    <t>3½ X 300 sq. mm</t>
  </si>
  <si>
    <t>3½ X 400 sq. mm</t>
  </si>
  <si>
    <t>Supplying and making indoor cable end termination with heat shrinkable jointing kit complete with all accessories including lugs suitable for following size of 3 core, XLPE aluminium conductor cable of 11 KV grade as required</t>
  </si>
  <si>
    <t>300sqmm</t>
  </si>
  <si>
    <t>Supplying and making straight through cable jointing with heat shrinkable jointing kit complete with all accessories including ferrules suitable for following size of 3 core, XLPE aluminium conductor cable of 11 KV grade as required</t>
  </si>
  <si>
    <t>Point</t>
  </si>
  <si>
    <t>metre</t>
  </si>
  <si>
    <t>Each</t>
  </si>
  <si>
    <t>each</t>
  </si>
  <si>
    <t>Name of Work: Annual Rate Contract for minor Electrical works at IISER, Thiruvananthapuram</t>
  </si>
  <si>
    <t>Tender Inviting Authority: Project Engineer cum Estate Officer(I/C)</t>
  </si>
  <si>
    <r>
      <t xml:space="preserve">TOTAL AMOUNT  With Taxes in
</t>
    </r>
    <r>
      <rPr>
        <b/>
        <sz val="11"/>
        <color indexed="10"/>
        <rFont val="Arial"/>
        <family val="2"/>
      </rPr>
      <t>Rs.      P</t>
    </r>
  </si>
  <si>
    <t>Contact No:  0471-2778039, 8036</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</si>
</sst>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indexed="8"/>
      <name val="Book Antiqu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Book Antiqu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74" fillId="0" borderId="20" xfId="0" applyFont="1" applyFill="1" applyBorder="1" applyAlignment="1">
      <alignment horizontal="justify"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5"/>
  <sheetViews>
    <sheetView showGridLines="0" zoomScale="75" zoomScaleNormal="75" zoomScalePageLayoutView="0" workbookViewId="0" topLeftCell="A68">
      <selection activeCell="E73" sqref="E73"/>
    </sheetView>
  </sheetViews>
  <sheetFormatPr defaultColWidth="9.140625" defaultRowHeight="15"/>
  <cols>
    <col min="1" max="1" width="14.8515625" style="27" customWidth="1"/>
    <col min="2" max="2" width="44.57421875" style="27" customWidth="1"/>
    <col min="3" max="3" width="23.421875" style="27" hidden="1" customWidth="1"/>
    <col min="4" max="4" width="15.140625" style="27" customWidth="1"/>
    <col min="5" max="5" width="8.421875" style="27" bestFit="1" customWidth="1"/>
    <col min="6" max="6" width="19.57421875" style="27" bestFit="1"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6"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4" t="str">
        <f>B2&amp;" BoQ"</f>
        <v>Percentage BoQ</v>
      </c>
      <c r="B1" s="74"/>
      <c r="C1" s="74"/>
      <c r="D1" s="74"/>
      <c r="E1" s="74"/>
      <c r="F1" s="74"/>
      <c r="G1" s="74"/>
      <c r="H1" s="74"/>
      <c r="I1" s="74"/>
      <c r="J1" s="74"/>
      <c r="K1" s="74"/>
      <c r="L1" s="74"/>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5" t="s">
        <v>116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75" customHeight="1">
      <c r="A5" s="75" t="s">
        <v>115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75" customHeight="1">
      <c r="A6" s="75" t="s">
        <v>118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30" t="s">
        <v>50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8"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117</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65">
      <c r="A13" s="33">
        <v>1</v>
      </c>
      <c r="B13" s="67" t="s">
        <v>53</v>
      </c>
      <c r="C13" s="34"/>
      <c r="D13" s="57">
        <v>50</v>
      </c>
      <c r="E13" s="15" t="s">
        <v>111</v>
      </c>
      <c r="F13" s="58">
        <v>1380</v>
      </c>
      <c r="G13" s="22"/>
      <c r="H13" s="16"/>
      <c r="I13" s="35" t="s">
        <v>35</v>
      </c>
      <c r="J13" s="17">
        <f aca="true" t="shared" si="0" ref="J13:J26">IF(I13="Less(-)",-1,1)</f>
        <v>1</v>
      </c>
      <c r="K13" s="18" t="s">
        <v>45</v>
      </c>
      <c r="L13" s="18" t="s">
        <v>6</v>
      </c>
      <c r="M13" s="38"/>
      <c r="N13" s="22"/>
      <c r="O13" s="22"/>
      <c r="P13" s="39"/>
      <c r="Q13" s="22"/>
      <c r="R13" s="22"/>
      <c r="S13" s="39"/>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59">
        <f>total_amount_ba($B$2,$D$2,D13,F13,J13,K13,M13)</f>
        <v>69000</v>
      </c>
      <c r="BB13" s="65">
        <f>BA13+SUM(N13:AZ13)</f>
        <v>69000</v>
      </c>
      <c r="BC13" s="37" t="str">
        <f>SpellNumber(L13,BB13)</f>
        <v>INR  Sixty Nine Thousand    Only</v>
      </c>
      <c r="IE13" s="21">
        <v>1.01</v>
      </c>
      <c r="IF13" s="21" t="s">
        <v>36</v>
      </c>
      <c r="IG13" s="21" t="s">
        <v>33</v>
      </c>
      <c r="IH13" s="21">
        <v>123.223</v>
      </c>
      <c r="II13" s="21" t="s">
        <v>34</v>
      </c>
    </row>
    <row r="14" spans="1:243" s="20" customFormat="1" ht="165">
      <c r="A14" s="33">
        <v>1.1</v>
      </c>
      <c r="B14" s="67" t="s">
        <v>54</v>
      </c>
      <c r="C14" s="34"/>
      <c r="D14" s="57">
        <v>50</v>
      </c>
      <c r="E14" s="15" t="s">
        <v>111</v>
      </c>
      <c r="F14" s="58">
        <v>773.6</v>
      </c>
      <c r="G14" s="22"/>
      <c r="H14" s="22"/>
      <c r="I14" s="35" t="s">
        <v>35</v>
      </c>
      <c r="J14" s="17">
        <f>IF(I14="Less(-)",-1,1)</f>
        <v>1</v>
      </c>
      <c r="K14" s="18" t="s">
        <v>45</v>
      </c>
      <c r="L14" s="18" t="s">
        <v>6</v>
      </c>
      <c r="M14" s="40"/>
      <c r="N14" s="22"/>
      <c r="O14" s="22"/>
      <c r="P14" s="39"/>
      <c r="Q14" s="22"/>
      <c r="R14" s="22"/>
      <c r="S14" s="39"/>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9">
        <f>total_amount_ba($B$2,$D$2,D14,F14,J14,K14,M14)</f>
        <v>38680</v>
      </c>
      <c r="BB14" s="65">
        <f>BA14+SUM(N14:AZ14)</f>
        <v>38680</v>
      </c>
      <c r="BC14" s="37" t="str">
        <f>SpellNumber(L14,BB14)</f>
        <v>INR  Thirty Eight Thousand Six Hundred &amp; Eighty  Only</v>
      </c>
      <c r="IE14" s="21">
        <v>1.02</v>
      </c>
      <c r="IF14" s="21" t="s">
        <v>37</v>
      </c>
      <c r="IG14" s="21" t="s">
        <v>38</v>
      </c>
      <c r="IH14" s="21">
        <v>213</v>
      </c>
      <c r="II14" s="21" t="s">
        <v>34</v>
      </c>
    </row>
    <row r="15" spans="1:243" s="20" customFormat="1" ht="148.5">
      <c r="A15" s="33">
        <v>1.2</v>
      </c>
      <c r="B15" s="67" t="s">
        <v>55</v>
      </c>
      <c r="C15" s="34"/>
      <c r="D15" s="57">
        <v>10</v>
      </c>
      <c r="E15" s="15" t="s">
        <v>111</v>
      </c>
      <c r="F15" s="58">
        <v>892.1</v>
      </c>
      <c r="G15" s="22"/>
      <c r="H15" s="22"/>
      <c r="I15" s="35" t="s">
        <v>35</v>
      </c>
      <c r="J15" s="17">
        <f t="shared" si="0"/>
        <v>1</v>
      </c>
      <c r="K15" s="18" t="s">
        <v>45</v>
      </c>
      <c r="L15" s="18" t="s">
        <v>6</v>
      </c>
      <c r="M15" s="40"/>
      <c r="N15" s="22"/>
      <c r="O15" s="22"/>
      <c r="P15" s="39"/>
      <c r="Q15" s="22"/>
      <c r="R15" s="22"/>
      <c r="S15" s="39"/>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9">
        <f aca="true" t="shared" si="1" ref="BA15:BA26">total_amount_ba($B$2,$D$2,D15,F15,J15,K15,M15)</f>
        <v>8921</v>
      </c>
      <c r="BB15" s="65">
        <f aca="true" t="shared" si="2" ref="BB15:BB26">BA15+SUM(N15:AZ15)</f>
        <v>8921</v>
      </c>
      <c r="BC15" s="37" t="str">
        <f>SpellNumber(L15,BB15)</f>
        <v>INR  Eight Thousand Nine Hundred &amp; Twenty One  Only</v>
      </c>
      <c r="IE15" s="21">
        <v>1.02</v>
      </c>
      <c r="IF15" s="21" t="s">
        <v>37</v>
      </c>
      <c r="IG15" s="21" t="s">
        <v>38</v>
      </c>
      <c r="IH15" s="21">
        <v>213</v>
      </c>
      <c r="II15" s="21" t="s">
        <v>34</v>
      </c>
    </row>
    <row r="16" spans="1:243" s="20" customFormat="1" ht="115.5">
      <c r="A16" s="33">
        <v>1.3</v>
      </c>
      <c r="B16" s="67" t="s">
        <v>56</v>
      </c>
      <c r="C16" s="34"/>
      <c r="D16" s="57">
        <v>10</v>
      </c>
      <c r="E16" s="15" t="s">
        <v>111</v>
      </c>
      <c r="F16" s="58">
        <v>892.1</v>
      </c>
      <c r="G16" s="22"/>
      <c r="H16" s="22"/>
      <c r="I16" s="35" t="s">
        <v>35</v>
      </c>
      <c r="J16" s="17">
        <f t="shared" si="0"/>
        <v>1</v>
      </c>
      <c r="K16" s="18" t="s">
        <v>45</v>
      </c>
      <c r="L16" s="18" t="s">
        <v>6</v>
      </c>
      <c r="M16" s="40"/>
      <c r="N16" s="22"/>
      <c r="O16" s="22"/>
      <c r="P16" s="39"/>
      <c r="Q16" s="22"/>
      <c r="R16" s="22"/>
      <c r="S16" s="39"/>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9">
        <f t="shared" si="1"/>
        <v>8921</v>
      </c>
      <c r="BB16" s="65">
        <f t="shared" si="2"/>
        <v>8921</v>
      </c>
      <c r="BC16" s="37" t="str">
        <f>SpellNumber(L16,BB16)</f>
        <v>INR  Eight Thousand Nine Hundred &amp; Twenty One  Only</v>
      </c>
      <c r="IE16" s="21">
        <v>2</v>
      </c>
      <c r="IF16" s="21" t="s">
        <v>32</v>
      </c>
      <c r="IG16" s="21" t="s">
        <v>39</v>
      </c>
      <c r="IH16" s="21">
        <v>10</v>
      </c>
      <c r="II16" s="21" t="s">
        <v>34</v>
      </c>
    </row>
    <row r="17" spans="1:243" s="20" customFormat="1" ht="82.5">
      <c r="A17" s="33">
        <v>2</v>
      </c>
      <c r="B17" s="67" t="s">
        <v>57</v>
      </c>
      <c r="C17" s="34"/>
      <c r="D17" s="57"/>
      <c r="E17" s="15"/>
      <c r="F17" s="58"/>
      <c r="G17" s="22"/>
      <c r="H17" s="22"/>
      <c r="I17" s="35"/>
      <c r="J17" s="17"/>
      <c r="K17" s="18"/>
      <c r="L17" s="18"/>
      <c r="M17" s="19"/>
      <c r="N17" s="22"/>
      <c r="O17" s="22"/>
      <c r="P17" s="39"/>
      <c r="Q17" s="22"/>
      <c r="R17" s="22"/>
      <c r="S17" s="39"/>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9"/>
      <c r="BB17" s="65"/>
      <c r="BC17" s="37"/>
      <c r="IE17" s="21">
        <v>3</v>
      </c>
      <c r="IF17" s="21" t="s">
        <v>40</v>
      </c>
      <c r="IG17" s="21" t="s">
        <v>41</v>
      </c>
      <c r="IH17" s="21">
        <v>10</v>
      </c>
      <c r="II17" s="21" t="s">
        <v>34</v>
      </c>
    </row>
    <row r="18" spans="1:243" s="20" customFormat="1" ht="28.5">
      <c r="A18" s="33">
        <v>2.1</v>
      </c>
      <c r="B18" s="67" t="s">
        <v>58</v>
      </c>
      <c r="C18" s="34"/>
      <c r="D18" s="57">
        <v>500</v>
      </c>
      <c r="E18" s="15" t="s">
        <v>112</v>
      </c>
      <c r="F18" s="58">
        <v>75.3</v>
      </c>
      <c r="G18" s="22"/>
      <c r="H18" s="22"/>
      <c r="I18" s="35" t="s">
        <v>35</v>
      </c>
      <c r="J18" s="17">
        <f t="shared" si="0"/>
        <v>1</v>
      </c>
      <c r="K18" s="18" t="s">
        <v>45</v>
      </c>
      <c r="L18" s="18" t="s">
        <v>6</v>
      </c>
      <c r="M18" s="40"/>
      <c r="N18" s="22"/>
      <c r="O18" s="22"/>
      <c r="P18" s="39"/>
      <c r="Q18" s="22"/>
      <c r="R18" s="22"/>
      <c r="S18" s="39"/>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9">
        <f t="shared" si="1"/>
        <v>37650</v>
      </c>
      <c r="BB18" s="65">
        <f t="shared" si="2"/>
        <v>37650</v>
      </c>
      <c r="BC18" s="37" t="str">
        <f aca="true" t="shared" si="3" ref="BC18:BC26">SpellNumber(L18,BB18)</f>
        <v>INR  Thirty Seven Thousand Six Hundred &amp; Fifty  Only</v>
      </c>
      <c r="IE18" s="21">
        <v>3</v>
      </c>
      <c r="IF18" s="21" t="s">
        <v>40</v>
      </c>
      <c r="IG18" s="21" t="s">
        <v>41</v>
      </c>
      <c r="IH18" s="21">
        <v>10</v>
      </c>
      <c r="II18" s="21" t="s">
        <v>34</v>
      </c>
    </row>
    <row r="19" spans="1:243" s="20" customFormat="1" ht="28.5">
      <c r="A19" s="33">
        <v>2.2</v>
      </c>
      <c r="B19" s="67" t="s">
        <v>59</v>
      </c>
      <c r="C19" s="34"/>
      <c r="D19" s="57">
        <v>500</v>
      </c>
      <c r="E19" s="15" t="s">
        <v>112</v>
      </c>
      <c r="F19" s="58">
        <v>104.5</v>
      </c>
      <c r="G19" s="22"/>
      <c r="H19" s="22"/>
      <c r="I19" s="35" t="s">
        <v>35</v>
      </c>
      <c r="J19" s="17">
        <f t="shared" si="0"/>
        <v>1</v>
      </c>
      <c r="K19" s="18" t="s">
        <v>45</v>
      </c>
      <c r="L19" s="18" t="s">
        <v>6</v>
      </c>
      <c r="M19" s="40"/>
      <c r="N19" s="22"/>
      <c r="O19" s="22"/>
      <c r="P19" s="39"/>
      <c r="Q19" s="22"/>
      <c r="R19" s="22"/>
      <c r="S19" s="39"/>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59">
        <f t="shared" si="1"/>
        <v>52250</v>
      </c>
      <c r="BB19" s="65">
        <f t="shared" si="2"/>
        <v>52250</v>
      </c>
      <c r="BC19" s="37" t="str">
        <f t="shared" si="3"/>
        <v>INR  Fifty Two Thousand Two Hundred &amp; Fifty  Only</v>
      </c>
      <c r="IE19" s="21">
        <v>1.01</v>
      </c>
      <c r="IF19" s="21" t="s">
        <v>36</v>
      </c>
      <c r="IG19" s="21" t="s">
        <v>33</v>
      </c>
      <c r="IH19" s="21">
        <v>123.223</v>
      </c>
      <c r="II19" s="21" t="s">
        <v>34</v>
      </c>
    </row>
    <row r="20" spans="1:243" s="20" customFormat="1" ht="28.5">
      <c r="A20" s="33">
        <v>2.3</v>
      </c>
      <c r="B20" s="67" t="s">
        <v>60</v>
      </c>
      <c r="C20" s="34"/>
      <c r="D20" s="57">
        <v>500</v>
      </c>
      <c r="E20" s="15" t="s">
        <v>112</v>
      </c>
      <c r="F20" s="58">
        <v>163.1</v>
      </c>
      <c r="G20" s="22"/>
      <c r="H20" s="22"/>
      <c r="I20" s="35" t="s">
        <v>35</v>
      </c>
      <c r="J20" s="17">
        <f t="shared" si="0"/>
        <v>1</v>
      </c>
      <c r="K20" s="18" t="s">
        <v>45</v>
      </c>
      <c r="L20" s="18" t="s">
        <v>6</v>
      </c>
      <c r="M20" s="40"/>
      <c r="N20" s="22"/>
      <c r="O20" s="22"/>
      <c r="P20" s="39"/>
      <c r="Q20" s="22"/>
      <c r="R20" s="22"/>
      <c r="S20" s="39"/>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41"/>
      <c r="AV20" s="36"/>
      <c r="AW20" s="36"/>
      <c r="AX20" s="36"/>
      <c r="AY20" s="36"/>
      <c r="AZ20" s="36"/>
      <c r="BA20" s="59">
        <f t="shared" si="1"/>
        <v>81550</v>
      </c>
      <c r="BB20" s="65">
        <f t="shared" si="2"/>
        <v>81550</v>
      </c>
      <c r="BC20" s="37" t="str">
        <f t="shared" si="3"/>
        <v>INR  Eighty One Thousand Five Hundred &amp; Fifty  Only</v>
      </c>
      <c r="IE20" s="21">
        <v>1.02</v>
      </c>
      <c r="IF20" s="21" t="s">
        <v>37</v>
      </c>
      <c r="IG20" s="21" t="s">
        <v>38</v>
      </c>
      <c r="IH20" s="21">
        <v>213</v>
      </c>
      <c r="II20" s="21" t="s">
        <v>34</v>
      </c>
    </row>
    <row r="21" spans="1:243" s="20" customFormat="1" ht="28.5">
      <c r="A21" s="33">
        <v>2.4</v>
      </c>
      <c r="B21" s="67" t="s">
        <v>61</v>
      </c>
      <c r="C21" s="34"/>
      <c r="D21" s="57">
        <v>300</v>
      </c>
      <c r="E21" s="15" t="s">
        <v>112</v>
      </c>
      <c r="F21" s="58">
        <v>308.1</v>
      </c>
      <c r="G21" s="22"/>
      <c r="H21" s="22"/>
      <c r="I21" s="35" t="s">
        <v>35</v>
      </c>
      <c r="J21" s="17">
        <f t="shared" si="0"/>
        <v>1</v>
      </c>
      <c r="K21" s="18" t="s">
        <v>45</v>
      </c>
      <c r="L21" s="18" t="s">
        <v>6</v>
      </c>
      <c r="M21" s="40"/>
      <c r="N21" s="22"/>
      <c r="O21" s="22"/>
      <c r="P21" s="39"/>
      <c r="Q21" s="22"/>
      <c r="R21" s="22"/>
      <c r="S21" s="39"/>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9">
        <f t="shared" si="1"/>
        <v>92430</v>
      </c>
      <c r="BB21" s="65">
        <f t="shared" si="2"/>
        <v>92430</v>
      </c>
      <c r="BC21" s="37" t="str">
        <f t="shared" si="3"/>
        <v>INR  Ninety Two Thousand Four Hundred &amp; Thirty  Only</v>
      </c>
      <c r="IE21" s="21">
        <v>2</v>
      </c>
      <c r="IF21" s="21" t="s">
        <v>32</v>
      </c>
      <c r="IG21" s="21" t="s">
        <v>39</v>
      </c>
      <c r="IH21" s="21">
        <v>10</v>
      </c>
      <c r="II21" s="21" t="s">
        <v>34</v>
      </c>
    </row>
    <row r="22" spans="1:243" s="20" customFormat="1" ht="28.5">
      <c r="A22" s="33">
        <v>2.5</v>
      </c>
      <c r="B22" s="67" t="s">
        <v>62</v>
      </c>
      <c r="C22" s="34"/>
      <c r="D22" s="57">
        <v>200</v>
      </c>
      <c r="E22" s="15" t="s">
        <v>112</v>
      </c>
      <c r="F22" s="58">
        <v>232.8</v>
      </c>
      <c r="G22" s="22"/>
      <c r="H22" s="22"/>
      <c r="I22" s="35" t="s">
        <v>35</v>
      </c>
      <c r="J22" s="17">
        <f t="shared" si="0"/>
        <v>1</v>
      </c>
      <c r="K22" s="18" t="s">
        <v>45</v>
      </c>
      <c r="L22" s="18" t="s">
        <v>6</v>
      </c>
      <c r="M22" s="40"/>
      <c r="N22" s="22"/>
      <c r="O22" s="22"/>
      <c r="P22" s="39"/>
      <c r="Q22" s="22"/>
      <c r="R22" s="22"/>
      <c r="S22" s="39"/>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9">
        <f t="shared" si="1"/>
        <v>46560</v>
      </c>
      <c r="BB22" s="65">
        <f t="shared" si="2"/>
        <v>46560</v>
      </c>
      <c r="BC22" s="37" t="str">
        <f t="shared" si="3"/>
        <v>INR  Forty Six Thousand Five Hundred &amp; Sixty  Only</v>
      </c>
      <c r="IE22" s="21">
        <v>3</v>
      </c>
      <c r="IF22" s="21" t="s">
        <v>40</v>
      </c>
      <c r="IG22" s="21" t="s">
        <v>41</v>
      </c>
      <c r="IH22" s="21">
        <v>10</v>
      </c>
      <c r="II22" s="21" t="s">
        <v>34</v>
      </c>
    </row>
    <row r="23" spans="1:243" s="20" customFormat="1" ht="28.5">
      <c r="A23" s="33">
        <v>2.6</v>
      </c>
      <c r="B23" s="67" t="s">
        <v>63</v>
      </c>
      <c r="C23" s="34"/>
      <c r="D23" s="57">
        <v>100</v>
      </c>
      <c r="E23" s="15" t="s">
        <v>112</v>
      </c>
      <c r="F23" s="58">
        <v>454.4</v>
      </c>
      <c r="G23" s="22"/>
      <c r="H23" s="22"/>
      <c r="I23" s="35" t="s">
        <v>35</v>
      </c>
      <c r="J23" s="17">
        <f t="shared" si="0"/>
        <v>1</v>
      </c>
      <c r="K23" s="18" t="s">
        <v>45</v>
      </c>
      <c r="L23" s="18" t="s">
        <v>6</v>
      </c>
      <c r="M23" s="40"/>
      <c r="N23" s="22"/>
      <c r="O23" s="22"/>
      <c r="P23" s="39"/>
      <c r="Q23" s="22"/>
      <c r="R23" s="22"/>
      <c r="S23" s="39"/>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9">
        <f t="shared" si="1"/>
        <v>45440</v>
      </c>
      <c r="BB23" s="65">
        <f t="shared" si="2"/>
        <v>45440</v>
      </c>
      <c r="BC23" s="37" t="str">
        <f t="shared" si="3"/>
        <v>INR  Forty Five Thousand Four Hundred &amp; Forty  Only</v>
      </c>
      <c r="IE23" s="21">
        <v>1.01</v>
      </c>
      <c r="IF23" s="21" t="s">
        <v>36</v>
      </c>
      <c r="IG23" s="21" t="s">
        <v>33</v>
      </c>
      <c r="IH23" s="21">
        <v>123.223</v>
      </c>
      <c r="II23" s="21" t="s">
        <v>34</v>
      </c>
    </row>
    <row r="24" spans="1:243" s="20" customFormat="1" ht="99">
      <c r="A24" s="33">
        <v>3</v>
      </c>
      <c r="B24" s="67" t="s">
        <v>64</v>
      </c>
      <c r="C24" s="34"/>
      <c r="D24" s="57"/>
      <c r="E24" s="15"/>
      <c r="F24" s="58"/>
      <c r="G24" s="22"/>
      <c r="H24" s="22"/>
      <c r="I24" s="35"/>
      <c r="J24" s="17"/>
      <c r="K24" s="18"/>
      <c r="L24" s="18"/>
      <c r="M24" s="19"/>
      <c r="N24" s="22"/>
      <c r="O24" s="22"/>
      <c r="P24" s="39"/>
      <c r="Q24" s="22"/>
      <c r="R24" s="22"/>
      <c r="S24" s="39"/>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9"/>
      <c r="BB24" s="65"/>
      <c r="BC24" s="37"/>
      <c r="IE24" s="21">
        <v>3</v>
      </c>
      <c r="IF24" s="21" t="s">
        <v>40</v>
      </c>
      <c r="IG24" s="21" t="s">
        <v>41</v>
      </c>
      <c r="IH24" s="21">
        <v>10</v>
      </c>
      <c r="II24" s="21" t="s">
        <v>34</v>
      </c>
    </row>
    <row r="25" spans="1:243" s="20" customFormat="1" ht="28.5">
      <c r="A25" s="33">
        <v>3.1</v>
      </c>
      <c r="B25" s="67" t="s">
        <v>65</v>
      </c>
      <c r="C25" s="34"/>
      <c r="D25" s="57">
        <v>750</v>
      </c>
      <c r="E25" s="15" t="s">
        <v>112</v>
      </c>
      <c r="F25" s="58">
        <v>117.1</v>
      </c>
      <c r="G25" s="22"/>
      <c r="H25" s="22"/>
      <c r="I25" s="35" t="s">
        <v>35</v>
      </c>
      <c r="J25" s="17">
        <f t="shared" si="0"/>
        <v>1</v>
      </c>
      <c r="K25" s="18" t="s">
        <v>45</v>
      </c>
      <c r="L25" s="18" t="s">
        <v>6</v>
      </c>
      <c r="M25" s="40"/>
      <c r="N25" s="22"/>
      <c r="O25" s="22"/>
      <c r="P25" s="39"/>
      <c r="Q25" s="22"/>
      <c r="R25" s="22"/>
      <c r="S25" s="39"/>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9">
        <f t="shared" si="1"/>
        <v>87825</v>
      </c>
      <c r="BB25" s="65">
        <f t="shared" si="2"/>
        <v>87825</v>
      </c>
      <c r="BC25" s="37" t="str">
        <f t="shared" si="3"/>
        <v>INR  Eighty Seven Thousand Eight Hundred &amp; Twenty Five  Only</v>
      </c>
      <c r="IE25" s="21">
        <v>1.02</v>
      </c>
      <c r="IF25" s="21" t="s">
        <v>37</v>
      </c>
      <c r="IG25" s="21" t="s">
        <v>38</v>
      </c>
      <c r="IH25" s="21">
        <v>213</v>
      </c>
      <c r="II25" s="21" t="s">
        <v>34</v>
      </c>
    </row>
    <row r="26" spans="1:243" s="20" customFormat="1" ht="28.5">
      <c r="A26" s="33">
        <v>3.2</v>
      </c>
      <c r="B26" s="67" t="s">
        <v>66</v>
      </c>
      <c r="C26" s="34"/>
      <c r="D26" s="57">
        <v>750</v>
      </c>
      <c r="E26" s="15" t="s">
        <v>112</v>
      </c>
      <c r="F26" s="58">
        <v>125.5</v>
      </c>
      <c r="G26" s="22"/>
      <c r="H26" s="22"/>
      <c r="I26" s="35" t="s">
        <v>35</v>
      </c>
      <c r="J26" s="17">
        <f t="shared" si="0"/>
        <v>1</v>
      </c>
      <c r="K26" s="18" t="s">
        <v>45</v>
      </c>
      <c r="L26" s="18" t="s">
        <v>6</v>
      </c>
      <c r="M26" s="40"/>
      <c r="N26" s="22"/>
      <c r="O26" s="22"/>
      <c r="P26" s="39"/>
      <c r="Q26" s="22"/>
      <c r="R26" s="22"/>
      <c r="S26" s="39"/>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9">
        <f t="shared" si="1"/>
        <v>94125</v>
      </c>
      <c r="BB26" s="65">
        <f t="shared" si="2"/>
        <v>94125</v>
      </c>
      <c r="BC26" s="37" t="str">
        <f t="shared" si="3"/>
        <v>INR  Ninety Four Thousand One Hundred &amp; Twenty Five  Only</v>
      </c>
      <c r="IE26" s="21">
        <v>2</v>
      </c>
      <c r="IF26" s="21" t="s">
        <v>32</v>
      </c>
      <c r="IG26" s="21" t="s">
        <v>39</v>
      </c>
      <c r="IH26" s="21">
        <v>10</v>
      </c>
      <c r="II26" s="21" t="s">
        <v>34</v>
      </c>
    </row>
    <row r="27" spans="1:243" s="20" customFormat="1" ht="28.5">
      <c r="A27" s="33">
        <v>3.3</v>
      </c>
      <c r="B27" s="67" t="s">
        <v>67</v>
      </c>
      <c r="C27" s="34"/>
      <c r="D27" s="57">
        <v>200</v>
      </c>
      <c r="E27" s="15" t="s">
        <v>112</v>
      </c>
      <c r="F27" s="58">
        <v>128.2</v>
      </c>
      <c r="G27" s="22"/>
      <c r="H27" s="22"/>
      <c r="I27" s="35" t="s">
        <v>35</v>
      </c>
      <c r="J27" s="17">
        <f>IF(I27="Less(-)",-1,1)</f>
        <v>1</v>
      </c>
      <c r="K27" s="18" t="s">
        <v>45</v>
      </c>
      <c r="L27" s="18" t="s">
        <v>6</v>
      </c>
      <c r="M27" s="40"/>
      <c r="N27" s="22"/>
      <c r="O27" s="22"/>
      <c r="P27" s="39"/>
      <c r="Q27" s="22"/>
      <c r="R27" s="22"/>
      <c r="S27" s="39"/>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9">
        <f>total_amount_ba($B$2,$D$2,D27,F27,J27,K27,M27)</f>
        <v>25640</v>
      </c>
      <c r="BB27" s="65">
        <f>BA27+SUM(N27:AZ27)</f>
        <v>25640</v>
      </c>
      <c r="BC27" s="37" t="str">
        <f>SpellNumber(L27,BB27)</f>
        <v>INR  Twenty Five Thousand Six Hundred &amp; Forty  Only</v>
      </c>
      <c r="IE27" s="21">
        <v>2</v>
      </c>
      <c r="IF27" s="21" t="s">
        <v>32</v>
      </c>
      <c r="IG27" s="21" t="s">
        <v>39</v>
      </c>
      <c r="IH27" s="21">
        <v>10</v>
      </c>
      <c r="II27" s="21" t="s">
        <v>34</v>
      </c>
    </row>
    <row r="28" spans="1:243" s="20" customFormat="1" ht="132">
      <c r="A28" s="33">
        <v>4</v>
      </c>
      <c r="B28" s="67" t="s">
        <v>68</v>
      </c>
      <c r="C28" s="34"/>
      <c r="D28" s="57"/>
      <c r="E28" s="15"/>
      <c r="F28" s="58"/>
      <c r="G28" s="22"/>
      <c r="H28" s="22"/>
      <c r="I28" s="35"/>
      <c r="J28" s="17"/>
      <c r="K28" s="18"/>
      <c r="L28" s="18"/>
      <c r="M28" s="19"/>
      <c r="N28" s="22"/>
      <c r="O28" s="22"/>
      <c r="P28" s="39"/>
      <c r="Q28" s="22"/>
      <c r="R28" s="22"/>
      <c r="S28" s="39"/>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9"/>
      <c r="BB28" s="65"/>
      <c r="BC28" s="37"/>
      <c r="IE28" s="21">
        <v>3</v>
      </c>
      <c r="IF28" s="21" t="s">
        <v>40</v>
      </c>
      <c r="IG28" s="21" t="s">
        <v>41</v>
      </c>
      <c r="IH28" s="21">
        <v>10</v>
      </c>
      <c r="II28" s="21" t="s">
        <v>34</v>
      </c>
    </row>
    <row r="29" spans="1:243" s="20" customFormat="1" ht="16.5">
      <c r="A29" s="33">
        <v>4.1</v>
      </c>
      <c r="B29" s="67" t="s">
        <v>69</v>
      </c>
      <c r="C29" s="34"/>
      <c r="D29" s="57">
        <v>200</v>
      </c>
      <c r="E29" s="15" t="s">
        <v>112</v>
      </c>
      <c r="F29" s="58">
        <v>75.8</v>
      </c>
      <c r="G29" s="22"/>
      <c r="H29" s="22"/>
      <c r="I29" s="35" t="s">
        <v>35</v>
      </c>
      <c r="J29" s="17">
        <f>IF(I29="Less(-)",-1,1)</f>
        <v>1</v>
      </c>
      <c r="K29" s="18" t="s">
        <v>45</v>
      </c>
      <c r="L29" s="18" t="s">
        <v>6</v>
      </c>
      <c r="M29" s="40"/>
      <c r="N29" s="22"/>
      <c r="O29" s="22"/>
      <c r="P29" s="39"/>
      <c r="Q29" s="22"/>
      <c r="R29" s="22"/>
      <c r="S29" s="39"/>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9">
        <f>total_amount_ba($B$2,$D$2,D29,F29,J29,K29,M29)</f>
        <v>15160</v>
      </c>
      <c r="BB29" s="65">
        <f>BA29+SUM(N29:AZ29)</f>
        <v>15160</v>
      </c>
      <c r="BC29" s="37" t="str">
        <f>SpellNumber(L29,BB29)</f>
        <v>INR  Fifteen Thousand One Hundred &amp; Sixty  Only</v>
      </c>
      <c r="IE29" s="21">
        <v>1.01</v>
      </c>
      <c r="IF29" s="21" t="s">
        <v>36</v>
      </c>
      <c r="IG29" s="21" t="s">
        <v>33</v>
      </c>
      <c r="IH29" s="21">
        <v>123.223</v>
      </c>
      <c r="II29" s="21" t="s">
        <v>34</v>
      </c>
    </row>
    <row r="30" spans="1:243" s="20" customFormat="1" ht="16.5">
      <c r="A30" s="33">
        <v>4.2</v>
      </c>
      <c r="B30" s="67" t="s">
        <v>70</v>
      </c>
      <c r="C30" s="34"/>
      <c r="D30" s="57">
        <v>200</v>
      </c>
      <c r="E30" s="15" t="s">
        <v>112</v>
      </c>
      <c r="F30" s="58">
        <v>84.2</v>
      </c>
      <c r="G30" s="22"/>
      <c r="H30" s="22"/>
      <c r="I30" s="35" t="s">
        <v>35</v>
      </c>
      <c r="J30" s="17">
        <f>IF(I30="Less(-)",-1,1)</f>
        <v>1</v>
      </c>
      <c r="K30" s="18" t="s">
        <v>45</v>
      </c>
      <c r="L30" s="18" t="s">
        <v>6</v>
      </c>
      <c r="M30" s="40"/>
      <c r="N30" s="22"/>
      <c r="O30" s="22"/>
      <c r="P30" s="39"/>
      <c r="Q30" s="22"/>
      <c r="R30" s="22"/>
      <c r="S30" s="39"/>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9">
        <f>total_amount_ba($B$2,$D$2,D30,F30,J30,K30,M30)</f>
        <v>16840</v>
      </c>
      <c r="BB30" s="65">
        <f>BA30+SUM(N30:AZ30)</f>
        <v>16840</v>
      </c>
      <c r="BC30" s="37" t="str">
        <f>SpellNumber(L30,BB30)</f>
        <v>INR  Sixteen Thousand Eight Hundred &amp; Forty  Only</v>
      </c>
      <c r="IE30" s="21">
        <v>1.02</v>
      </c>
      <c r="IF30" s="21" t="s">
        <v>37</v>
      </c>
      <c r="IG30" s="21" t="s">
        <v>38</v>
      </c>
      <c r="IH30" s="21">
        <v>213</v>
      </c>
      <c r="II30" s="21" t="s">
        <v>34</v>
      </c>
    </row>
    <row r="31" spans="1:243" s="20" customFormat="1" ht="16.5">
      <c r="A31" s="33">
        <v>4.3</v>
      </c>
      <c r="B31" s="67" t="s">
        <v>71</v>
      </c>
      <c r="C31" s="34"/>
      <c r="D31" s="57">
        <v>100</v>
      </c>
      <c r="E31" s="15" t="s">
        <v>112</v>
      </c>
      <c r="F31" s="58">
        <v>81.7</v>
      </c>
      <c r="G31" s="22"/>
      <c r="H31" s="22"/>
      <c r="I31" s="35" t="s">
        <v>35</v>
      </c>
      <c r="J31" s="17">
        <f>IF(I31="Less(-)",-1,1)</f>
        <v>1</v>
      </c>
      <c r="K31" s="18" t="s">
        <v>45</v>
      </c>
      <c r="L31" s="18" t="s">
        <v>6</v>
      </c>
      <c r="M31" s="40"/>
      <c r="N31" s="22"/>
      <c r="O31" s="22"/>
      <c r="P31" s="39"/>
      <c r="Q31" s="22"/>
      <c r="R31" s="22"/>
      <c r="S31" s="39"/>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9">
        <f>total_amount_ba($B$2,$D$2,D31,F31,J31,K31,M31)</f>
        <v>8170</v>
      </c>
      <c r="BB31" s="65">
        <f>BA31+SUM(N31:AZ31)</f>
        <v>8170</v>
      </c>
      <c r="BC31" s="37" t="str">
        <f>SpellNumber(L31,BB31)</f>
        <v>INR  Eight Thousand One Hundred &amp; Seventy  Only</v>
      </c>
      <c r="IE31" s="21">
        <v>2</v>
      </c>
      <c r="IF31" s="21" t="s">
        <v>32</v>
      </c>
      <c r="IG31" s="21" t="s">
        <v>39</v>
      </c>
      <c r="IH31" s="21">
        <v>10</v>
      </c>
      <c r="II31" s="21" t="s">
        <v>34</v>
      </c>
    </row>
    <row r="32" spans="1:243" s="20" customFormat="1" ht="16.5">
      <c r="A32" s="33">
        <v>4.4</v>
      </c>
      <c r="B32" s="67" t="s">
        <v>72</v>
      </c>
      <c r="C32" s="34"/>
      <c r="D32" s="57">
        <v>50</v>
      </c>
      <c r="E32" s="15" t="s">
        <v>112</v>
      </c>
      <c r="F32" s="58">
        <v>1013.1</v>
      </c>
      <c r="G32" s="22"/>
      <c r="H32" s="42"/>
      <c r="I32" s="35" t="s">
        <v>35</v>
      </c>
      <c r="J32" s="17">
        <f>IF(I32="Less(-)",-1,1)</f>
        <v>1</v>
      </c>
      <c r="K32" s="18" t="s">
        <v>45</v>
      </c>
      <c r="L32" s="18" t="s">
        <v>6</v>
      </c>
      <c r="M32" s="40"/>
      <c r="N32" s="22"/>
      <c r="O32" s="22"/>
      <c r="P32" s="39"/>
      <c r="Q32" s="22"/>
      <c r="R32" s="22"/>
      <c r="S32" s="39"/>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9">
        <f>total_amount_ba($B$2,$D$2,D32,F32,J32,K32,M32)</f>
        <v>50655</v>
      </c>
      <c r="BB32" s="65">
        <f>BA32+SUM(N32:AZ32)</f>
        <v>50655</v>
      </c>
      <c r="BC32" s="37" t="str">
        <f>SpellNumber(L32,BB32)</f>
        <v>INR  Fifty Thousand Six Hundred &amp; Fifty Five  Only</v>
      </c>
      <c r="IE32" s="21">
        <v>3</v>
      </c>
      <c r="IF32" s="21" t="s">
        <v>40</v>
      </c>
      <c r="IG32" s="21" t="s">
        <v>41</v>
      </c>
      <c r="IH32" s="21">
        <v>10</v>
      </c>
      <c r="II32" s="21" t="s">
        <v>34</v>
      </c>
    </row>
    <row r="33" spans="1:243" s="20" customFormat="1" ht="49.5">
      <c r="A33" s="33">
        <v>5</v>
      </c>
      <c r="B33" s="67" t="s">
        <v>73</v>
      </c>
      <c r="C33" s="34"/>
      <c r="D33" s="57"/>
      <c r="E33" s="15"/>
      <c r="F33" s="58"/>
      <c r="G33" s="22"/>
      <c r="H33" s="22"/>
      <c r="I33" s="35"/>
      <c r="J33" s="17"/>
      <c r="K33" s="18"/>
      <c r="L33" s="18"/>
      <c r="M33" s="19"/>
      <c r="N33" s="22"/>
      <c r="O33" s="22"/>
      <c r="P33" s="39"/>
      <c r="Q33" s="22"/>
      <c r="R33" s="22"/>
      <c r="S33" s="39"/>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9"/>
      <c r="BB33" s="65"/>
      <c r="BC33" s="37"/>
      <c r="IE33" s="21">
        <v>3</v>
      </c>
      <c r="IF33" s="21" t="s">
        <v>40</v>
      </c>
      <c r="IG33" s="21" t="s">
        <v>41</v>
      </c>
      <c r="IH33" s="21">
        <v>10</v>
      </c>
      <c r="II33" s="21" t="s">
        <v>34</v>
      </c>
    </row>
    <row r="34" spans="1:243" s="20" customFormat="1" ht="28.5">
      <c r="A34" s="33">
        <v>5.1</v>
      </c>
      <c r="B34" s="67" t="s">
        <v>74</v>
      </c>
      <c r="C34" s="34"/>
      <c r="D34" s="57">
        <v>25</v>
      </c>
      <c r="E34" s="15" t="s">
        <v>113</v>
      </c>
      <c r="F34" s="58">
        <v>126.5</v>
      </c>
      <c r="G34" s="22"/>
      <c r="H34" s="16"/>
      <c r="I34" s="35" t="s">
        <v>35</v>
      </c>
      <c r="J34" s="17">
        <f aca="true" t="shared" si="4" ref="J34:J44">IF(I34="Less(-)",-1,1)</f>
        <v>1</v>
      </c>
      <c r="K34" s="18" t="s">
        <v>45</v>
      </c>
      <c r="L34" s="18" t="s">
        <v>6</v>
      </c>
      <c r="M34" s="38"/>
      <c r="N34" s="22"/>
      <c r="O34" s="22"/>
      <c r="P34" s="39"/>
      <c r="Q34" s="22"/>
      <c r="R34" s="22"/>
      <c r="S34" s="39"/>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9">
        <f>total_amount_ba($B$2,$D$2,D34,F34,J34,K34,M34)</f>
        <v>3162.5</v>
      </c>
      <c r="BB34" s="65">
        <f>BA34+SUM(N34:AZ34)</f>
        <v>3162.5</v>
      </c>
      <c r="BC34" s="37" t="str">
        <f>SpellNumber(L34,BB34)</f>
        <v>INR  Three Thousand One Hundred &amp; Sixty Two  and Paise Fifty Only</v>
      </c>
      <c r="IE34" s="21">
        <v>1.01</v>
      </c>
      <c r="IF34" s="21" t="s">
        <v>36</v>
      </c>
      <c r="IG34" s="21" t="s">
        <v>33</v>
      </c>
      <c r="IH34" s="21">
        <v>123.223</v>
      </c>
      <c r="II34" s="21" t="s">
        <v>34</v>
      </c>
    </row>
    <row r="35" spans="1:243" s="20" customFormat="1" ht="28.5">
      <c r="A35" s="33">
        <v>5.2</v>
      </c>
      <c r="B35" s="67" t="s">
        <v>75</v>
      </c>
      <c r="C35" s="34"/>
      <c r="D35" s="57">
        <v>50</v>
      </c>
      <c r="E35" s="15" t="s">
        <v>113</v>
      </c>
      <c r="F35" s="58">
        <v>126.5</v>
      </c>
      <c r="G35" s="22"/>
      <c r="H35" s="22"/>
      <c r="I35" s="35" t="s">
        <v>35</v>
      </c>
      <c r="J35" s="17">
        <f t="shared" si="4"/>
        <v>1</v>
      </c>
      <c r="K35" s="18" t="s">
        <v>45</v>
      </c>
      <c r="L35" s="18" t="s">
        <v>6</v>
      </c>
      <c r="M35" s="40"/>
      <c r="N35" s="22"/>
      <c r="O35" s="22"/>
      <c r="P35" s="39"/>
      <c r="Q35" s="22"/>
      <c r="R35" s="22"/>
      <c r="S35" s="39"/>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9">
        <f aca="true" t="shared" si="5" ref="BA35:BA44">total_amount_ba($B$2,$D$2,D35,F35,J35,K35,M35)</f>
        <v>6325</v>
      </c>
      <c r="BB35" s="65">
        <f aca="true" t="shared" si="6" ref="BB35:BB49">BA35+SUM(N35:AZ35)</f>
        <v>6325</v>
      </c>
      <c r="BC35" s="37" t="str">
        <f aca="true" t="shared" si="7" ref="BC35:BC49">SpellNumber(L35,BB35)</f>
        <v>INR  Six Thousand Three Hundred &amp; Twenty Five  Only</v>
      </c>
      <c r="IE35" s="21">
        <v>1.02</v>
      </c>
      <c r="IF35" s="21" t="s">
        <v>37</v>
      </c>
      <c r="IG35" s="21" t="s">
        <v>38</v>
      </c>
      <c r="IH35" s="21">
        <v>213</v>
      </c>
      <c r="II35" s="21" t="s">
        <v>34</v>
      </c>
    </row>
    <row r="36" spans="1:243" s="20" customFormat="1" ht="16.5">
      <c r="A36" s="33">
        <v>5.3</v>
      </c>
      <c r="B36" s="67" t="s">
        <v>76</v>
      </c>
      <c r="C36" s="34"/>
      <c r="D36" s="57">
        <v>100</v>
      </c>
      <c r="E36" s="15" t="s">
        <v>113</v>
      </c>
      <c r="F36" s="58">
        <v>126.5</v>
      </c>
      <c r="G36" s="22"/>
      <c r="H36" s="22"/>
      <c r="I36" s="35" t="s">
        <v>35</v>
      </c>
      <c r="J36" s="17">
        <f t="shared" si="4"/>
        <v>1</v>
      </c>
      <c r="K36" s="18" t="s">
        <v>45</v>
      </c>
      <c r="L36" s="18" t="s">
        <v>6</v>
      </c>
      <c r="M36" s="40"/>
      <c r="N36" s="22"/>
      <c r="O36" s="22"/>
      <c r="P36" s="39"/>
      <c r="Q36" s="22"/>
      <c r="R36" s="22"/>
      <c r="S36" s="39"/>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9">
        <f t="shared" si="5"/>
        <v>12650</v>
      </c>
      <c r="BB36" s="65">
        <f t="shared" si="6"/>
        <v>12650</v>
      </c>
      <c r="BC36" s="37" t="str">
        <f>SpellNumber(L36,BB36)</f>
        <v>INR  Twelve Thousand Six Hundred &amp; Fifty  Only</v>
      </c>
      <c r="IE36" s="21">
        <v>2</v>
      </c>
      <c r="IF36" s="21" t="s">
        <v>32</v>
      </c>
      <c r="IG36" s="21" t="s">
        <v>39</v>
      </c>
      <c r="IH36" s="21">
        <v>10</v>
      </c>
      <c r="II36" s="21" t="s">
        <v>34</v>
      </c>
    </row>
    <row r="37" spans="1:243" s="20" customFormat="1" ht="16.5">
      <c r="A37" s="33">
        <v>5.4</v>
      </c>
      <c r="B37" s="67" t="s">
        <v>77</v>
      </c>
      <c r="C37" s="34"/>
      <c r="D37" s="57">
        <v>100</v>
      </c>
      <c r="E37" s="15" t="s">
        <v>113</v>
      </c>
      <c r="F37" s="58">
        <v>126.5</v>
      </c>
      <c r="G37" s="22"/>
      <c r="H37" s="22"/>
      <c r="I37" s="35" t="s">
        <v>35</v>
      </c>
      <c r="J37" s="17">
        <f t="shared" si="4"/>
        <v>1</v>
      </c>
      <c r="K37" s="18" t="s">
        <v>45</v>
      </c>
      <c r="L37" s="18" t="s">
        <v>6</v>
      </c>
      <c r="M37" s="40"/>
      <c r="N37" s="22"/>
      <c r="O37" s="22"/>
      <c r="P37" s="39"/>
      <c r="Q37" s="22"/>
      <c r="R37" s="22"/>
      <c r="S37" s="39"/>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59">
        <f t="shared" si="5"/>
        <v>12650</v>
      </c>
      <c r="BB37" s="65">
        <f t="shared" si="6"/>
        <v>12650</v>
      </c>
      <c r="BC37" s="37" t="str">
        <f t="shared" si="7"/>
        <v>INR  Twelve Thousand Six Hundred &amp; Fifty  Only</v>
      </c>
      <c r="IE37" s="21">
        <v>3</v>
      </c>
      <c r="IF37" s="21" t="s">
        <v>40</v>
      </c>
      <c r="IG37" s="21" t="s">
        <v>41</v>
      </c>
      <c r="IH37" s="21">
        <v>10</v>
      </c>
      <c r="II37" s="21" t="s">
        <v>34</v>
      </c>
    </row>
    <row r="38" spans="1:243" s="20" customFormat="1" ht="28.5">
      <c r="A38" s="33">
        <v>5.5</v>
      </c>
      <c r="B38" s="67" t="s">
        <v>78</v>
      </c>
      <c r="C38" s="34"/>
      <c r="D38" s="57">
        <v>10</v>
      </c>
      <c r="E38" s="15" t="s">
        <v>113</v>
      </c>
      <c r="F38" s="58">
        <v>126.5</v>
      </c>
      <c r="G38" s="22"/>
      <c r="H38" s="22"/>
      <c r="I38" s="35" t="s">
        <v>35</v>
      </c>
      <c r="J38" s="17">
        <f t="shared" si="4"/>
        <v>1</v>
      </c>
      <c r="K38" s="18" t="s">
        <v>45</v>
      </c>
      <c r="L38" s="18" t="s">
        <v>6</v>
      </c>
      <c r="M38" s="40"/>
      <c r="N38" s="22"/>
      <c r="O38" s="22"/>
      <c r="P38" s="39"/>
      <c r="Q38" s="22"/>
      <c r="R38" s="22"/>
      <c r="S38" s="39"/>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9">
        <f t="shared" si="5"/>
        <v>1265</v>
      </c>
      <c r="BB38" s="65">
        <f t="shared" si="6"/>
        <v>1265</v>
      </c>
      <c r="BC38" s="37" t="str">
        <f t="shared" si="7"/>
        <v>INR  One Thousand Two Hundred &amp; Sixty Five  Only</v>
      </c>
      <c r="IE38" s="21">
        <v>1.01</v>
      </c>
      <c r="IF38" s="21" t="s">
        <v>36</v>
      </c>
      <c r="IG38" s="21" t="s">
        <v>33</v>
      </c>
      <c r="IH38" s="21">
        <v>123.223</v>
      </c>
      <c r="II38" s="21" t="s">
        <v>34</v>
      </c>
    </row>
    <row r="39" spans="1:243" s="20" customFormat="1" ht="168.75" customHeight="1">
      <c r="A39" s="33">
        <v>6</v>
      </c>
      <c r="B39" s="67" t="s">
        <v>79</v>
      </c>
      <c r="C39" s="34"/>
      <c r="D39" s="57">
        <v>200</v>
      </c>
      <c r="E39" s="15" t="s">
        <v>113</v>
      </c>
      <c r="F39" s="58">
        <v>339</v>
      </c>
      <c r="G39" s="22"/>
      <c r="H39" s="22"/>
      <c r="I39" s="35" t="s">
        <v>35</v>
      </c>
      <c r="J39" s="17">
        <f t="shared" si="4"/>
        <v>1</v>
      </c>
      <c r="K39" s="18" t="s">
        <v>45</v>
      </c>
      <c r="L39" s="18" t="s">
        <v>6</v>
      </c>
      <c r="M39" s="40"/>
      <c r="N39" s="22"/>
      <c r="O39" s="22"/>
      <c r="P39" s="39"/>
      <c r="Q39" s="22"/>
      <c r="R39" s="22"/>
      <c r="S39" s="39"/>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41"/>
      <c r="AV39" s="36"/>
      <c r="AW39" s="36"/>
      <c r="AX39" s="36"/>
      <c r="AY39" s="36"/>
      <c r="AZ39" s="36"/>
      <c r="BA39" s="59">
        <f t="shared" si="5"/>
        <v>67800</v>
      </c>
      <c r="BB39" s="65">
        <f t="shared" si="6"/>
        <v>67800</v>
      </c>
      <c r="BC39" s="37" t="str">
        <f t="shared" si="7"/>
        <v>INR  Sixty Seven Thousand Eight Hundred    Only</v>
      </c>
      <c r="IE39" s="21">
        <v>1.02</v>
      </c>
      <c r="IF39" s="21" t="s">
        <v>37</v>
      </c>
      <c r="IG39" s="21" t="s">
        <v>38</v>
      </c>
      <c r="IH39" s="21">
        <v>213</v>
      </c>
      <c r="II39" s="21" t="s">
        <v>34</v>
      </c>
    </row>
    <row r="40" spans="1:243" s="20" customFormat="1" ht="102.75" customHeight="1">
      <c r="A40" s="33">
        <v>7</v>
      </c>
      <c r="B40" s="67" t="s">
        <v>80</v>
      </c>
      <c r="C40" s="34"/>
      <c r="D40" s="57">
        <v>50</v>
      </c>
      <c r="E40" s="15" t="s">
        <v>113</v>
      </c>
      <c r="F40" s="58">
        <v>234.2</v>
      </c>
      <c r="G40" s="22"/>
      <c r="H40" s="22"/>
      <c r="I40" s="35" t="s">
        <v>35</v>
      </c>
      <c r="J40" s="17">
        <f t="shared" si="4"/>
        <v>1</v>
      </c>
      <c r="K40" s="18" t="s">
        <v>45</v>
      </c>
      <c r="L40" s="18" t="s">
        <v>6</v>
      </c>
      <c r="M40" s="40"/>
      <c r="N40" s="22"/>
      <c r="O40" s="22"/>
      <c r="P40" s="39"/>
      <c r="Q40" s="22"/>
      <c r="R40" s="22"/>
      <c r="S40" s="39"/>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9">
        <f t="shared" si="5"/>
        <v>11710</v>
      </c>
      <c r="BB40" s="65">
        <f t="shared" si="6"/>
        <v>11710</v>
      </c>
      <c r="BC40" s="37" t="str">
        <f t="shared" si="7"/>
        <v>INR  Eleven Thousand Seven Hundred &amp; Ten  Only</v>
      </c>
      <c r="IE40" s="21">
        <v>2</v>
      </c>
      <c r="IF40" s="21" t="s">
        <v>32</v>
      </c>
      <c r="IG40" s="21" t="s">
        <v>39</v>
      </c>
      <c r="IH40" s="21">
        <v>10</v>
      </c>
      <c r="II40" s="21" t="s">
        <v>34</v>
      </c>
    </row>
    <row r="41" spans="1:243" s="20" customFormat="1" ht="99">
      <c r="A41" s="33">
        <v>8</v>
      </c>
      <c r="B41" s="67" t="s">
        <v>81</v>
      </c>
      <c r="C41" s="34"/>
      <c r="D41" s="57">
        <v>250</v>
      </c>
      <c r="E41" s="15" t="s">
        <v>113</v>
      </c>
      <c r="F41" s="58">
        <v>51.6</v>
      </c>
      <c r="G41" s="22"/>
      <c r="H41" s="22"/>
      <c r="I41" s="35" t="s">
        <v>35</v>
      </c>
      <c r="J41" s="17">
        <f t="shared" si="4"/>
        <v>1</v>
      </c>
      <c r="K41" s="18" t="s">
        <v>45</v>
      </c>
      <c r="L41" s="18" t="s">
        <v>6</v>
      </c>
      <c r="M41" s="40"/>
      <c r="N41" s="22"/>
      <c r="O41" s="22"/>
      <c r="P41" s="39"/>
      <c r="Q41" s="22"/>
      <c r="R41" s="22"/>
      <c r="S41" s="39"/>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9">
        <f t="shared" si="5"/>
        <v>12900</v>
      </c>
      <c r="BB41" s="65">
        <f t="shared" si="6"/>
        <v>12900</v>
      </c>
      <c r="BC41" s="37" t="str">
        <f t="shared" si="7"/>
        <v>INR  Twelve Thousand Nine Hundred    Only</v>
      </c>
      <c r="IE41" s="21">
        <v>3</v>
      </c>
      <c r="IF41" s="21" t="s">
        <v>40</v>
      </c>
      <c r="IG41" s="21" t="s">
        <v>41</v>
      </c>
      <c r="IH41" s="21">
        <v>10</v>
      </c>
      <c r="II41" s="21" t="s">
        <v>34</v>
      </c>
    </row>
    <row r="42" spans="1:243" s="20" customFormat="1" ht="82.5">
      <c r="A42" s="33">
        <v>9</v>
      </c>
      <c r="B42" s="67" t="s">
        <v>82</v>
      </c>
      <c r="C42" s="34"/>
      <c r="D42" s="57">
        <v>10</v>
      </c>
      <c r="E42" s="15" t="s">
        <v>113</v>
      </c>
      <c r="F42" s="58">
        <v>574.4</v>
      </c>
      <c r="G42" s="22"/>
      <c r="H42" s="22"/>
      <c r="I42" s="35" t="s">
        <v>35</v>
      </c>
      <c r="J42" s="17">
        <f t="shared" si="4"/>
        <v>1</v>
      </c>
      <c r="K42" s="18" t="s">
        <v>45</v>
      </c>
      <c r="L42" s="18" t="s">
        <v>6</v>
      </c>
      <c r="M42" s="40"/>
      <c r="N42" s="22"/>
      <c r="O42" s="22"/>
      <c r="P42" s="39"/>
      <c r="Q42" s="22"/>
      <c r="R42" s="22"/>
      <c r="S42" s="39"/>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59">
        <f t="shared" si="5"/>
        <v>5744</v>
      </c>
      <c r="BB42" s="65">
        <f t="shared" si="6"/>
        <v>5744</v>
      </c>
      <c r="BC42" s="37" t="str">
        <f t="shared" si="7"/>
        <v>INR  Five Thousand Seven Hundred &amp; Forty Four  Only</v>
      </c>
      <c r="IE42" s="21">
        <v>1.01</v>
      </c>
      <c r="IF42" s="21" t="s">
        <v>36</v>
      </c>
      <c r="IG42" s="21" t="s">
        <v>33</v>
      </c>
      <c r="IH42" s="21">
        <v>123.223</v>
      </c>
      <c r="II42" s="21" t="s">
        <v>34</v>
      </c>
    </row>
    <row r="43" spans="1:243" s="20" customFormat="1" ht="99">
      <c r="A43" s="33">
        <v>10</v>
      </c>
      <c r="B43" s="67" t="s">
        <v>83</v>
      </c>
      <c r="C43" s="34"/>
      <c r="D43" s="57">
        <v>25</v>
      </c>
      <c r="E43" s="15" t="s">
        <v>114</v>
      </c>
      <c r="F43" s="58">
        <v>455</v>
      </c>
      <c r="G43" s="22"/>
      <c r="H43" s="22"/>
      <c r="I43" s="35" t="s">
        <v>35</v>
      </c>
      <c r="J43" s="17">
        <f t="shared" si="4"/>
        <v>1</v>
      </c>
      <c r="K43" s="18" t="s">
        <v>45</v>
      </c>
      <c r="L43" s="18" t="s">
        <v>6</v>
      </c>
      <c r="M43" s="40"/>
      <c r="N43" s="22"/>
      <c r="O43" s="22"/>
      <c r="P43" s="39"/>
      <c r="Q43" s="22"/>
      <c r="R43" s="22"/>
      <c r="S43" s="39"/>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9">
        <f t="shared" si="5"/>
        <v>11375</v>
      </c>
      <c r="BB43" s="65">
        <f t="shared" si="6"/>
        <v>11375</v>
      </c>
      <c r="BC43" s="37" t="str">
        <f t="shared" si="7"/>
        <v>INR  Eleven Thousand Three Hundred &amp; Seventy Five  Only</v>
      </c>
      <c r="IE43" s="21">
        <v>1.02</v>
      </c>
      <c r="IF43" s="21" t="s">
        <v>37</v>
      </c>
      <c r="IG43" s="21" t="s">
        <v>38</v>
      </c>
      <c r="IH43" s="21">
        <v>213</v>
      </c>
      <c r="II43" s="21" t="s">
        <v>34</v>
      </c>
    </row>
    <row r="44" spans="1:243" s="20" customFormat="1" ht="150" customHeight="1">
      <c r="A44" s="33">
        <v>11</v>
      </c>
      <c r="B44" s="67" t="s">
        <v>84</v>
      </c>
      <c r="C44" s="34"/>
      <c r="D44" s="57">
        <v>25</v>
      </c>
      <c r="E44" s="15" t="s">
        <v>114</v>
      </c>
      <c r="F44" s="58">
        <v>1051</v>
      </c>
      <c r="G44" s="22"/>
      <c r="H44" s="22"/>
      <c r="I44" s="35" t="s">
        <v>35</v>
      </c>
      <c r="J44" s="17">
        <f t="shared" si="4"/>
        <v>1</v>
      </c>
      <c r="K44" s="18" t="s">
        <v>45</v>
      </c>
      <c r="L44" s="18" t="s">
        <v>6</v>
      </c>
      <c r="M44" s="40"/>
      <c r="N44" s="22"/>
      <c r="O44" s="22"/>
      <c r="P44" s="39"/>
      <c r="Q44" s="22"/>
      <c r="R44" s="22"/>
      <c r="S44" s="39"/>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9">
        <f t="shared" si="5"/>
        <v>26275</v>
      </c>
      <c r="BB44" s="65">
        <f t="shared" si="6"/>
        <v>26275</v>
      </c>
      <c r="BC44" s="37" t="str">
        <f t="shared" si="7"/>
        <v>INR  Twenty Six Thousand Two Hundred &amp; Seventy Five  Only</v>
      </c>
      <c r="IE44" s="21">
        <v>2</v>
      </c>
      <c r="IF44" s="21" t="s">
        <v>32</v>
      </c>
      <c r="IG44" s="21" t="s">
        <v>39</v>
      </c>
      <c r="IH44" s="21">
        <v>10</v>
      </c>
      <c r="II44" s="21" t="s">
        <v>34</v>
      </c>
    </row>
    <row r="45" spans="1:243" s="20" customFormat="1" ht="82.5">
      <c r="A45" s="33">
        <v>12</v>
      </c>
      <c r="B45" s="67" t="s">
        <v>85</v>
      </c>
      <c r="C45" s="34"/>
      <c r="D45" s="57"/>
      <c r="E45" s="15"/>
      <c r="F45" s="58"/>
      <c r="G45" s="22"/>
      <c r="H45" s="22"/>
      <c r="I45" s="35"/>
      <c r="J45" s="17"/>
      <c r="K45" s="18"/>
      <c r="L45" s="18"/>
      <c r="M45" s="19"/>
      <c r="N45" s="22"/>
      <c r="O45" s="22"/>
      <c r="P45" s="39"/>
      <c r="Q45" s="22"/>
      <c r="R45" s="22"/>
      <c r="S45" s="39"/>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9"/>
      <c r="BB45" s="65"/>
      <c r="BC45" s="37"/>
      <c r="IE45" s="21">
        <v>3</v>
      </c>
      <c r="IF45" s="21" t="s">
        <v>40</v>
      </c>
      <c r="IG45" s="21" t="s">
        <v>41</v>
      </c>
      <c r="IH45" s="21">
        <v>10</v>
      </c>
      <c r="II45" s="21" t="s">
        <v>34</v>
      </c>
    </row>
    <row r="46" spans="1:243" s="20" customFormat="1" ht="33">
      <c r="A46" s="33">
        <v>12.1</v>
      </c>
      <c r="B46" s="67" t="s">
        <v>86</v>
      </c>
      <c r="C46" s="34"/>
      <c r="D46" s="57">
        <v>200</v>
      </c>
      <c r="E46" s="15" t="s">
        <v>112</v>
      </c>
      <c r="F46" s="58">
        <v>46</v>
      </c>
      <c r="G46" s="22"/>
      <c r="H46" s="22"/>
      <c r="I46" s="35" t="s">
        <v>35</v>
      </c>
      <c r="J46" s="17">
        <f>IF(I46="Less(-)",-1,1)</f>
        <v>1</v>
      </c>
      <c r="K46" s="18" t="s">
        <v>45</v>
      </c>
      <c r="L46" s="18" t="s">
        <v>6</v>
      </c>
      <c r="M46" s="40"/>
      <c r="N46" s="22"/>
      <c r="O46" s="22"/>
      <c r="P46" s="39"/>
      <c r="Q46" s="22"/>
      <c r="R46" s="22"/>
      <c r="S46" s="39"/>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59">
        <f>total_amount_ba($B$2,$D$2,D46,F46,J46,K46,M46)</f>
        <v>9200</v>
      </c>
      <c r="BB46" s="65">
        <f t="shared" si="6"/>
        <v>9200</v>
      </c>
      <c r="BC46" s="37" t="str">
        <f t="shared" si="7"/>
        <v>INR  Nine Thousand Two Hundred    Only</v>
      </c>
      <c r="IE46" s="21">
        <v>1.01</v>
      </c>
      <c r="IF46" s="21" t="s">
        <v>36</v>
      </c>
      <c r="IG46" s="21" t="s">
        <v>33</v>
      </c>
      <c r="IH46" s="21">
        <v>123.223</v>
      </c>
      <c r="II46" s="21" t="s">
        <v>34</v>
      </c>
    </row>
    <row r="47" spans="1:243" s="20" customFormat="1" ht="33">
      <c r="A47" s="33">
        <v>12.2</v>
      </c>
      <c r="B47" s="67" t="s">
        <v>87</v>
      </c>
      <c r="C47" s="34"/>
      <c r="D47" s="57">
        <v>100</v>
      </c>
      <c r="E47" s="15" t="s">
        <v>112</v>
      </c>
      <c r="F47" s="58">
        <v>103.1</v>
      </c>
      <c r="G47" s="22"/>
      <c r="H47" s="22"/>
      <c r="I47" s="35" t="s">
        <v>35</v>
      </c>
      <c r="J47" s="17">
        <f>IF(I47="Less(-)",-1,1)</f>
        <v>1</v>
      </c>
      <c r="K47" s="18" t="s">
        <v>45</v>
      </c>
      <c r="L47" s="18" t="s">
        <v>6</v>
      </c>
      <c r="M47" s="40"/>
      <c r="N47" s="22"/>
      <c r="O47" s="22"/>
      <c r="P47" s="39"/>
      <c r="Q47" s="22"/>
      <c r="R47" s="22"/>
      <c r="S47" s="39"/>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9">
        <f>total_amount_ba($B$2,$D$2,D47,F47,J47,K47,M47)</f>
        <v>10310</v>
      </c>
      <c r="BB47" s="65">
        <f t="shared" si="6"/>
        <v>10310</v>
      </c>
      <c r="BC47" s="37" t="str">
        <f t="shared" si="7"/>
        <v>INR  Ten Thousand Three Hundred &amp; Ten  Only</v>
      </c>
      <c r="IE47" s="21">
        <v>1.02</v>
      </c>
      <c r="IF47" s="21" t="s">
        <v>37</v>
      </c>
      <c r="IG47" s="21" t="s">
        <v>38</v>
      </c>
      <c r="IH47" s="21">
        <v>213</v>
      </c>
      <c r="II47" s="21" t="s">
        <v>34</v>
      </c>
    </row>
    <row r="48" spans="1:243" s="20" customFormat="1" ht="49.5">
      <c r="A48" s="33">
        <v>12.3</v>
      </c>
      <c r="B48" s="67" t="s">
        <v>88</v>
      </c>
      <c r="C48" s="34"/>
      <c r="D48" s="57">
        <v>100</v>
      </c>
      <c r="E48" s="15" t="s">
        <v>112</v>
      </c>
      <c r="F48" s="58">
        <v>129.6</v>
      </c>
      <c r="G48" s="22"/>
      <c r="H48" s="22"/>
      <c r="I48" s="35" t="s">
        <v>35</v>
      </c>
      <c r="J48" s="17">
        <f>IF(I48="Less(-)",-1,1)</f>
        <v>1</v>
      </c>
      <c r="K48" s="18" t="s">
        <v>45</v>
      </c>
      <c r="L48" s="18" t="s">
        <v>6</v>
      </c>
      <c r="M48" s="40"/>
      <c r="N48" s="22"/>
      <c r="O48" s="22"/>
      <c r="P48" s="39"/>
      <c r="Q48" s="22"/>
      <c r="R48" s="22"/>
      <c r="S48" s="39"/>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9">
        <f>total_amount_ba($B$2,$D$2,D48,F48,J48,K48,M48)</f>
        <v>12960</v>
      </c>
      <c r="BB48" s="65">
        <f t="shared" si="6"/>
        <v>12960</v>
      </c>
      <c r="BC48" s="37" t="str">
        <f t="shared" si="7"/>
        <v>INR  Twelve Thousand Nine Hundred &amp; Sixty  Only</v>
      </c>
      <c r="IE48" s="21">
        <v>2</v>
      </c>
      <c r="IF48" s="21" t="s">
        <v>32</v>
      </c>
      <c r="IG48" s="21" t="s">
        <v>39</v>
      </c>
      <c r="IH48" s="21">
        <v>10</v>
      </c>
      <c r="II48" s="21" t="s">
        <v>34</v>
      </c>
    </row>
    <row r="49" spans="1:243" s="20" customFormat="1" ht="33">
      <c r="A49" s="33">
        <v>12.4</v>
      </c>
      <c r="B49" s="67" t="s">
        <v>89</v>
      </c>
      <c r="C49" s="34"/>
      <c r="D49" s="57">
        <v>100</v>
      </c>
      <c r="E49" s="15" t="s">
        <v>112</v>
      </c>
      <c r="F49" s="58">
        <v>209.1</v>
      </c>
      <c r="G49" s="22"/>
      <c r="H49" s="42"/>
      <c r="I49" s="35" t="s">
        <v>35</v>
      </c>
      <c r="J49" s="17">
        <f>IF(I49="Less(-)",-1,1)</f>
        <v>1</v>
      </c>
      <c r="K49" s="18" t="s">
        <v>45</v>
      </c>
      <c r="L49" s="18" t="s">
        <v>6</v>
      </c>
      <c r="M49" s="40"/>
      <c r="N49" s="22"/>
      <c r="O49" s="22"/>
      <c r="P49" s="39"/>
      <c r="Q49" s="22"/>
      <c r="R49" s="22"/>
      <c r="S49" s="39"/>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59">
        <f>total_amount_ba($B$2,$D$2,D49,F49,J49,K49,M49)</f>
        <v>20910</v>
      </c>
      <c r="BB49" s="65">
        <f t="shared" si="6"/>
        <v>20910</v>
      </c>
      <c r="BC49" s="37" t="str">
        <f t="shared" si="7"/>
        <v>INR  Twenty Thousand Nine Hundred &amp; Ten  Only</v>
      </c>
      <c r="IE49" s="21">
        <v>3</v>
      </c>
      <c r="IF49" s="21" t="s">
        <v>40</v>
      </c>
      <c r="IG49" s="21" t="s">
        <v>41</v>
      </c>
      <c r="IH49" s="21">
        <v>10</v>
      </c>
      <c r="II49" s="21" t="s">
        <v>34</v>
      </c>
    </row>
    <row r="50" spans="1:243" s="20" customFormat="1" ht="99">
      <c r="A50" s="33">
        <v>13</v>
      </c>
      <c r="B50" s="67" t="s">
        <v>90</v>
      </c>
      <c r="C50" s="34"/>
      <c r="D50" s="57"/>
      <c r="E50" s="15"/>
      <c r="F50" s="58"/>
      <c r="G50" s="22"/>
      <c r="H50" s="22"/>
      <c r="I50" s="35"/>
      <c r="J50" s="17"/>
      <c r="K50" s="18"/>
      <c r="L50" s="18"/>
      <c r="M50" s="19"/>
      <c r="N50" s="22"/>
      <c r="O50" s="22"/>
      <c r="P50" s="39"/>
      <c r="Q50" s="22"/>
      <c r="R50" s="22"/>
      <c r="S50" s="39"/>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59"/>
      <c r="BB50" s="65"/>
      <c r="BC50" s="37"/>
      <c r="IE50" s="21">
        <v>3</v>
      </c>
      <c r="IF50" s="21" t="s">
        <v>40</v>
      </c>
      <c r="IG50" s="21" t="s">
        <v>41</v>
      </c>
      <c r="IH50" s="21">
        <v>10</v>
      </c>
      <c r="II50" s="21" t="s">
        <v>34</v>
      </c>
    </row>
    <row r="51" spans="1:243" s="20" customFormat="1" ht="16.5">
      <c r="A51" s="33">
        <v>13.1</v>
      </c>
      <c r="B51" s="67" t="s">
        <v>91</v>
      </c>
      <c r="C51" s="34"/>
      <c r="D51" s="57">
        <v>10</v>
      </c>
      <c r="E51" s="15" t="s">
        <v>113</v>
      </c>
      <c r="F51" s="58">
        <v>305.3</v>
      </c>
      <c r="G51" s="22"/>
      <c r="H51" s="22"/>
      <c r="I51" s="35" t="s">
        <v>35</v>
      </c>
      <c r="J51" s="17">
        <f aca="true" t="shared" si="8" ref="J51:J57">IF(I51="Less(-)",-1,1)</f>
        <v>1</v>
      </c>
      <c r="K51" s="18" t="s">
        <v>45</v>
      </c>
      <c r="L51" s="18" t="s">
        <v>6</v>
      </c>
      <c r="M51" s="40"/>
      <c r="N51" s="22"/>
      <c r="O51" s="22"/>
      <c r="P51" s="39"/>
      <c r="Q51" s="22"/>
      <c r="R51" s="22"/>
      <c r="S51" s="39"/>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9">
        <f aca="true" t="shared" si="9" ref="BA51:BA57">total_amount_ba($B$2,$D$2,D51,F51,J51,K51,M51)</f>
        <v>3053</v>
      </c>
      <c r="BB51" s="65">
        <f aca="true" t="shared" si="10" ref="BB51:BB57">BA51+SUM(N51:AZ51)</f>
        <v>3053</v>
      </c>
      <c r="BC51" s="37" t="str">
        <f aca="true" t="shared" si="11" ref="BC51:BC57">SpellNumber(L51,BB51)</f>
        <v>INR  Three Thousand  &amp;Fifty Three  Only</v>
      </c>
      <c r="IE51" s="21">
        <v>1.01</v>
      </c>
      <c r="IF51" s="21" t="s">
        <v>36</v>
      </c>
      <c r="IG51" s="21" t="s">
        <v>33</v>
      </c>
      <c r="IH51" s="21">
        <v>123.223</v>
      </c>
      <c r="II51" s="21" t="s">
        <v>34</v>
      </c>
    </row>
    <row r="52" spans="1:243" s="20" customFormat="1" ht="28.5">
      <c r="A52" s="33">
        <v>13.2</v>
      </c>
      <c r="B52" s="67" t="s">
        <v>92</v>
      </c>
      <c r="C52" s="34"/>
      <c r="D52" s="57">
        <v>10</v>
      </c>
      <c r="E52" s="15" t="s">
        <v>113</v>
      </c>
      <c r="F52" s="58">
        <v>348.5</v>
      </c>
      <c r="G52" s="22"/>
      <c r="H52" s="22"/>
      <c r="I52" s="35" t="s">
        <v>35</v>
      </c>
      <c r="J52" s="17">
        <f t="shared" si="8"/>
        <v>1</v>
      </c>
      <c r="K52" s="18" t="s">
        <v>45</v>
      </c>
      <c r="L52" s="18" t="s">
        <v>6</v>
      </c>
      <c r="M52" s="40"/>
      <c r="N52" s="22"/>
      <c r="O52" s="22"/>
      <c r="P52" s="39"/>
      <c r="Q52" s="22"/>
      <c r="R52" s="22"/>
      <c r="S52" s="39"/>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9">
        <f t="shared" si="9"/>
        <v>3485</v>
      </c>
      <c r="BB52" s="65">
        <f t="shared" si="10"/>
        <v>3485</v>
      </c>
      <c r="BC52" s="37" t="str">
        <f t="shared" si="11"/>
        <v>INR  Three Thousand Four Hundred &amp; Eighty Five  Only</v>
      </c>
      <c r="IE52" s="21">
        <v>1.02</v>
      </c>
      <c r="IF52" s="21" t="s">
        <v>37</v>
      </c>
      <c r="IG52" s="21" t="s">
        <v>38</v>
      </c>
      <c r="IH52" s="21">
        <v>213</v>
      </c>
      <c r="II52" s="21" t="s">
        <v>34</v>
      </c>
    </row>
    <row r="53" spans="1:243" s="20" customFormat="1" ht="28.5">
      <c r="A53" s="33">
        <v>13.3</v>
      </c>
      <c r="B53" s="67" t="s">
        <v>93</v>
      </c>
      <c r="C53" s="34"/>
      <c r="D53" s="57">
        <v>10</v>
      </c>
      <c r="E53" s="15" t="s">
        <v>113</v>
      </c>
      <c r="F53" s="58">
        <v>348.5</v>
      </c>
      <c r="G53" s="22"/>
      <c r="H53" s="22"/>
      <c r="I53" s="35" t="s">
        <v>35</v>
      </c>
      <c r="J53" s="17">
        <f t="shared" si="8"/>
        <v>1</v>
      </c>
      <c r="K53" s="18" t="s">
        <v>45</v>
      </c>
      <c r="L53" s="18" t="s">
        <v>6</v>
      </c>
      <c r="M53" s="40"/>
      <c r="N53" s="22"/>
      <c r="O53" s="22"/>
      <c r="P53" s="39"/>
      <c r="Q53" s="22"/>
      <c r="R53" s="22"/>
      <c r="S53" s="39"/>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59">
        <f t="shared" si="9"/>
        <v>3485</v>
      </c>
      <c r="BB53" s="65">
        <f t="shared" si="10"/>
        <v>3485</v>
      </c>
      <c r="BC53" s="37" t="str">
        <f t="shared" si="11"/>
        <v>INR  Three Thousand Four Hundred &amp; Eighty Five  Only</v>
      </c>
      <c r="IE53" s="21">
        <v>2</v>
      </c>
      <c r="IF53" s="21" t="s">
        <v>32</v>
      </c>
      <c r="IG53" s="21" t="s">
        <v>39</v>
      </c>
      <c r="IH53" s="21">
        <v>10</v>
      </c>
      <c r="II53" s="21" t="s">
        <v>34</v>
      </c>
    </row>
    <row r="54" spans="1:243" s="20" customFormat="1" ht="16.5">
      <c r="A54" s="33">
        <v>13.4</v>
      </c>
      <c r="B54" s="67" t="s">
        <v>94</v>
      </c>
      <c r="C54" s="34"/>
      <c r="D54" s="57">
        <v>10</v>
      </c>
      <c r="E54" s="15" t="s">
        <v>113</v>
      </c>
      <c r="F54" s="58">
        <v>421</v>
      </c>
      <c r="G54" s="22"/>
      <c r="H54" s="42"/>
      <c r="I54" s="35" t="s">
        <v>35</v>
      </c>
      <c r="J54" s="17">
        <f t="shared" si="8"/>
        <v>1</v>
      </c>
      <c r="K54" s="18" t="s">
        <v>45</v>
      </c>
      <c r="L54" s="18" t="s">
        <v>6</v>
      </c>
      <c r="M54" s="40"/>
      <c r="N54" s="22"/>
      <c r="O54" s="22"/>
      <c r="P54" s="39"/>
      <c r="Q54" s="22"/>
      <c r="R54" s="22"/>
      <c r="S54" s="39"/>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59">
        <f t="shared" si="9"/>
        <v>4210</v>
      </c>
      <c r="BB54" s="65">
        <f t="shared" si="10"/>
        <v>4210</v>
      </c>
      <c r="BC54" s="37" t="str">
        <f t="shared" si="11"/>
        <v>INR  Four Thousand Two Hundred &amp; Ten  Only</v>
      </c>
      <c r="IE54" s="21">
        <v>3</v>
      </c>
      <c r="IF54" s="21" t="s">
        <v>40</v>
      </c>
      <c r="IG54" s="21" t="s">
        <v>41</v>
      </c>
      <c r="IH54" s="21">
        <v>10</v>
      </c>
      <c r="II54" s="21" t="s">
        <v>34</v>
      </c>
    </row>
    <row r="55" spans="1:243" s="20" customFormat="1" ht="28.5">
      <c r="A55" s="33">
        <v>13.5</v>
      </c>
      <c r="B55" s="67" t="s">
        <v>95</v>
      </c>
      <c r="C55" s="34"/>
      <c r="D55" s="57">
        <v>4</v>
      </c>
      <c r="E55" s="15" t="s">
        <v>113</v>
      </c>
      <c r="F55" s="58">
        <v>659.3</v>
      </c>
      <c r="G55" s="22"/>
      <c r="H55" s="22"/>
      <c r="I55" s="35" t="s">
        <v>35</v>
      </c>
      <c r="J55" s="17">
        <f t="shared" si="8"/>
        <v>1</v>
      </c>
      <c r="K55" s="18" t="s">
        <v>45</v>
      </c>
      <c r="L55" s="18" t="s">
        <v>6</v>
      </c>
      <c r="M55" s="40"/>
      <c r="N55" s="22"/>
      <c r="O55" s="22"/>
      <c r="P55" s="39"/>
      <c r="Q55" s="22"/>
      <c r="R55" s="22"/>
      <c r="S55" s="39"/>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59">
        <f t="shared" si="9"/>
        <v>2637.2</v>
      </c>
      <c r="BB55" s="65">
        <f t="shared" si="10"/>
        <v>2637.2</v>
      </c>
      <c r="BC55" s="37" t="str">
        <f t="shared" si="11"/>
        <v>INR  Two Thousand Six Hundred &amp; Thirty Seven  and Paise Twenty Only</v>
      </c>
      <c r="IE55" s="21">
        <v>1.01</v>
      </c>
      <c r="IF55" s="21" t="s">
        <v>36</v>
      </c>
      <c r="IG55" s="21" t="s">
        <v>33</v>
      </c>
      <c r="IH55" s="21">
        <v>123.223</v>
      </c>
      <c r="II55" s="21" t="s">
        <v>34</v>
      </c>
    </row>
    <row r="56" spans="1:243" s="20" customFormat="1" ht="28.5">
      <c r="A56" s="33">
        <v>13.6</v>
      </c>
      <c r="B56" s="67" t="s">
        <v>96</v>
      </c>
      <c r="C56" s="34"/>
      <c r="D56" s="57">
        <v>4</v>
      </c>
      <c r="E56" s="15" t="s">
        <v>113</v>
      </c>
      <c r="F56" s="58">
        <v>773.6</v>
      </c>
      <c r="G56" s="22"/>
      <c r="H56" s="22"/>
      <c r="I56" s="35" t="s">
        <v>35</v>
      </c>
      <c r="J56" s="17">
        <f t="shared" si="8"/>
        <v>1</v>
      </c>
      <c r="K56" s="18" t="s">
        <v>45</v>
      </c>
      <c r="L56" s="18" t="s">
        <v>6</v>
      </c>
      <c r="M56" s="40"/>
      <c r="N56" s="22"/>
      <c r="O56" s="22"/>
      <c r="P56" s="39"/>
      <c r="Q56" s="22"/>
      <c r="R56" s="22"/>
      <c r="S56" s="39"/>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59">
        <f t="shared" si="9"/>
        <v>3094.4</v>
      </c>
      <c r="BB56" s="65">
        <f t="shared" si="10"/>
        <v>3094.4</v>
      </c>
      <c r="BC56" s="37" t="str">
        <f t="shared" si="11"/>
        <v>INR  Three Thousand  &amp;Ninety Four  and Paise Forty Only</v>
      </c>
      <c r="IE56" s="21">
        <v>1.02</v>
      </c>
      <c r="IF56" s="21" t="s">
        <v>37</v>
      </c>
      <c r="IG56" s="21" t="s">
        <v>38</v>
      </c>
      <c r="IH56" s="21">
        <v>213</v>
      </c>
      <c r="II56" s="21" t="s">
        <v>34</v>
      </c>
    </row>
    <row r="57" spans="1:243" s="20" customFormat="1" ht="28.5">
      <c r="A57" s="33">
        <v>13.7</v>
      </c>
      <c r="B57" s="67" t="s">
        <v>97</v>
      </c>
      <c r="C57" s="34"/>
      <c r="D57" s="57">
        <v>4</v>
      </c>
      <c r="E57" s="15" t="s">
        <v>113</v>
      </c>
      <c r="F57" s="58">
        <v>978.5</v>
      </c>
      <c r="G57" s="22"/>
      <c r="H57" s="22"/>
      <c r="I57" s="35" t="s">
        <v>35</v>
      </c>
      <c r="J57" s="17">
        <f t="shared" si="8"/>
        <v>1</v>
      </c>
      <c r="K57" s="18" t="s">
        <v>45</v>
      </c>
      <c r="L57" s="18" t="s">
        <v>6</v>
      </c>
      <c r="M57" s="40"/>
      <c r="N57" s="22"/>
      <c r="O57" s="22"/>
      <c r="P57" s="39"/>
      <c r="Q57" s="22"/>
      <c r="R57" s="22"/>
      <c r="S57" s="39"/>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59">
        <f t="shared" si="9"/>
        <v>3914</v>
      </c>
      <c r="BB57" s="65">
        <f t="shared" si="10"/>
        <v>3914</v>
      </c>
      <c r="BC57" s="37" t="str">
        <f t="shared" si="11"/>
        <v>INR  Three Thousand Nine Hundred &amp; Fourteen  Only</v>
      </c>
      <c r="IE57" s="21">
        <v>2</v>
      </c>
      <c r="IF57" s="21" t="s">
        <v>32</v>
      </c>
      <c r="IG57" s="21" t="s">
        <v>39</v>
      </c>
      <c r="IH57" s="21">
        <v>10</v>
      </c>
      <c r="II57" s="21" t="s">
        <v>34</v>
      </c>
    </row>
    <row r="58" spans="1:243" s="20" customFormat="1" ht="99">
      <c r="A58" s="33">
        <v>14</v>
      </c>
      <c r="B58" s="67" t="s">
        <v>98</v>
      </c>
      <c r="C58" s="34"/>
      <c r="D58" s="57"/>
      <c r="E58" s="15"/>
      <c r="F58" s="58"/>
      <c r="G58" s="22"/>
      <c r="H58" s="22"/>
      <c r="I58" s="35"/>
      <c r="J58" s="17"/>
      <c r="K58" s="18"/>
      <c r="L58" s="18"/>
      <c r="M58" s="19"/>
      <c r="N58" s="22"/>
      <c r="O58" s="22"/>
      <c r="P58" s="39"/>
      <c r="Q58" s="22"/>
      <c r="R58" s="22"/>
      <c r="S58" s="39"/>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59"/>
      <c r="BB58" s="65"/>
      <c r="BC58" s="37"/>
      <c r="IE58" s="21">
        <v>3</v>
      </c>
      <c r="IF58" s="21" t="s">
        <v>40</v>
      </c>
      <c r="IG58" s="21" t="s">
        <v>41</v>
      </c>
      <c r="IH58" s="21">
        <v>10</v>
      </c>
      <c r="II58" s="21" t="s">
        <v>34</v>
      </c>
    </row>
    <row r="59" spans="1:243" s="20" customFormat="1" ht="28.5">
      <c r="A59" s="33">
        <v>14.1</v>
      </c>
      <c r="B59" s="67" t="s">
        <v>99</v>
      </c>
      <c r="C59" s="34"/>
      <c r="D59" s="57">
        <v>2</v>
      </c>
      <c r="E59" s="15" t="s">
        <v>113</v>
      </c>
      <c r="F59" s="58">
        <v>2771.1</v>
      </c>
      <c r="G59" s="22"/>
      <c r="H59" s="22"/>
      <c r="I59" s="35" t="s">
        <v>35</v>
      </c>
      <c r="J59" s="17">
        <f aca="true" t="shared" si="12" ref="J59:J67">IF(I59="Less(-)",-1,1)</f>
        <v>1</v>
      </c>
      <c r="K59" s="18" t="s">
        <v>45</v>
      </c>
      <c r="L59" s="18" t="s">
        <v>6</v>
      </c>
      <c r="M59" s="40"/>
      <c r="N59" s="22"/>
      <c r="O59" s="22"/>
      <c r="P59" s="39"/>
      <c r="Q59" s="22"/>
      <c r="R59" s="22"/>
      <c r="S59" s="39"/>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59">
        <f aca="true" t="shared" si="13" ref="BA59:BA67">total_amount_ba($B$2,$D$2,D59,F59,J59,K59,M59)</f>
        <v>5542.2</v>
      </c>
      <c r="BB59" s="65">
        <f aca="true" t="shared" si="14" ref="BB59:BB66">BA59+SUM(N59:AZ59)</f>
        <v>5542.2</v>
      </c>
      <c r="BC59" s="37" t="str">
        <f aca="true" t="shared" si="15" ref="BC59:BC66">SpellNumber(L59,BB59)</f>
        <v>INR  Five Thousand Five Hundred &amp; Forty Two  and Paise Twenty Only</v>
      </c>
      <c r="IE59" s="21">
        <v>1.01</v>
      </c>
      <c r="IF59" s="21" t="s">
        <v>36</v>
      </c>
      <c r="IG59" s="21" t="s">
        <v>33</v>
      </c>
      <c r="IH59" s="21">
        <v>123.223</v>
      </c>
      <c r="II59" s="21" t="s">
        <v>34</v>
      </c>
    </row>
    <row r="60" spans="1:243" s="20" customFormat="1" ht="28.5">
      <c r="A60" s="33">
        <v>14.2</v>
      </c>
      <c r="B60" s="67" t="s">
        <v>100</v>
      </c>
      <c r="C60" s="34"/>
      <c r="D60" s="57">
        <v>2</v>
      </c>
      <c r="E60" s="15" t="s">
        <v>113</v>
      </c>
      <c r="F60" s="58">
        <v>2771.1</v>
      </c>
      <c r="G60" s="22"/>
      <c r="H60" s="22"/>
      <c r="I60" s="35" t="s">
        <v>35</v>
      </c>
      <c r="J60" s="17">
        <f t="shared" si="12"/>
        <v>1</v>
      </c>
      <c r="K60" s="18" t="s">
        <v>45</v>
      </c>
      <c r="L60" s="18" t="s">
        <v>6</v>
      </c>
      <c r="M60" s="40"/>
      <c r="N60" s="22"/>
      <c r="O60" s="22"/>
      <c r="P60" s="39"/>
      <c r="Q60" s="22"/>
      <c r="R60" s="22"/>
      <c r="S60" s="39"/>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59">
        <f t="shared" si="13"/>
        <v>5542.2</v>
      </c>
      <c r="BB60" s="65">
        <f t="shared" si="14"/>
        <v>5542.2</v>
      </c>
      <c r="BC60" s="37" t="str">
        <f t="shared" si="15"/>
        <v>INR  Five Thousand Five Hundred &amp; Forty Two  and Paise Twenty Only</v>
      </c>
      <c r="IE60" s="21">
        <v>1.02</v>
      </c>
      <c r="IF60" s="21" t="s">
        <v>37</v>
      </c>
      <c r="IG60" s="21" t="s">
        <v>38</v>
      </c>
      <c r="IH60" s="21">
        <v>213</v>
      </c>
      <c r="II60" s="21" t="s">
        <v>34</v>
      </c>
    </row>
    <row r="61" spans="1:243" s="20" customFormat="1" ht="28.5">
      <c r="A61" s="33">
        <v>14.3</v>
      </c>
      <c r="B61" s="67" t="s">
        <v>101</v>
      </c>
      <c r="C61" s="34"/>
      <c r="D61" s="57">
        <v>2</v>
      </c>
      <c r="E61" s="15" t="s">
        <v>113</v>
      </c>
      <c r="F61" s="58">
        <v>3274.3</v>
      </c>
      <c r="G61" s="22"/>
      <c r="H61" s="22"/>
      <c r="I61" s="35" t="s">
        <v>35</v>
      </c>
      <c r="J61" s="17">
        <f t="shared" si="12"/>
        <v>1</v>
      </c>
      <c r="K61" s="18" t="s">
        <v>45</v>
      </c>
      <c r="L61" s="18" t="s">
        <v>6</v>
      </c>
      <c r="M61" s="40"/>
      <c r="N61" s="22"/>
      <c r="O61" s="22"/>
      <c r="P61" s="39"/>
      <c r="Q61" s="22"/>
      <c r="R61" s="22"/>
      <c r="S61" s="39"/>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59">
        <f t="shared" si="13"/>
        <v>6548.6</v>
      </c>
      <c r="BB61" s="65">
        <f t="shared" si="14"/>
        <v>6548.6</v>
      </c>
      <c r="BC61" s="37" t="str">
        <f t="shared" si="15"/>
        <v>INR  Six Thousand Five Hundred &amp; Forty Eight  and Paise Sixty Only</v>
      </c>
      <c r="IE61" s="21">
        <v>2</v>
      </c>
      <c r="IF61" s="21" t="s">
        <v>32</v>
      </c>
      <c r="IG61" s="21" t="s">
        <v>39</v>
      </c>
      <c r="IH61" s="21">
        <v>10</v>
      </c>
      <c r="II61" s="21" t="s">
        <v>34</v>
      </c>
    </row>
    <row r="62" spans="1:243" s="20" customFormat="1" ht="28.5">
      <c r="A62" s="33">
        <v>14.4</v>
      </c>
      <c r="B62" s="67" t="s">
        <v>102</v>
      </c>
      <c r="C62" s="34"/>
      <c r="D62" s="57">
        <v>2</v>
      </c>
      <c r="E62" s="15" t="s">
        <v>113</v>
      </c>
      <c r="F62" s="58">
        <v>3454.1</v>
      </c>
      <c r="G62" s="22"/>
      <c r="H62" s="42"/>
      <c r="I62" s="35" t="s">
        <v>35</v>
      </c>
      <c r="J62" s="17">
        <f t="shared" si="12"/>
        <v>1</v>
      </c>
      <c r="K62" s="18" t="s">
        <v>45</v>
      </c>
      <c r="L62" s="18" t="s">
        <v>6</v>
      </c>
      <c r="M62" s="40"/>
      <c r="N62" s="22"/>
      <c r="O62" s="22"/>
      <c r="P62" s="39"/>
      <c r="Q62" s="22"/>
      <c r="R62" s="22"/>
      <c r="S62" s="39"/>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59">
        <f t="shared" si="13"/>
        <v>6908.2</v>
      </c>
      <c r="BB62" s="65">
        <f t="shared" si="14"/>
        <v>6908.2</v>
      </c>
      <c r="BC62" s="37" t="str">
        <f t="shared" si="15"/>
        <v>INR  Six Thousand Nine Hundred &amp; Eight  and Paise Twenty Only</v>
      </c>
      <c r="IE62" s="21">
        <v>3</v>
      </c>
      <c r="IF62" s="21" t="s">
        <v>40</v>
      </c>
      <c r="IG62" s="21" t="s">
        <v>41</v>
      </c>
      <c r="IH62" s="21">
        <v>10</v>
      </c>
      <c r="II62" s="21" t="s">
        <v>34</v>
      </c>
    </row>
    <row r="63" spans="1:243" s="20" customFormat="1" ht="28.5">
      <c r="A63" s="33">
        <v>14.5</v>
      </c>
      <c r="B63" s="67" t="s">
        <v>103</v>
      </c>
      <c r="C63" s="34"/>
      <c r="D63" s="57">
        <v>2</v>
      </c>
      <c r="E63" s="15" t="s">
        <v>113</v>
      </c>
      <c r="F63" s="58">
        <v>4523.2</v>
      </c>
      <c r="G63" s="22"/>
      <c r="H63" s="22"/>
      <c r="I63" s="35" t="s">
        <v>35</v>
      </c>
      <c r="J63" s="17">
        <f t="shared" si="12"/>
        <v>1</v>
      </c>
      <c r="K63" s="18" t="s">
        <v>45</v>
      </c>
      <c r="L63" s="18" t="s">
        <v>6</v>
      </c>
      <c r="M63" s="40"/>
      <c r="N63" s="22"/>
      <c r="O63" s="22"/>
      <c r="P63" s="39"/>
      <c r="Q63" s="22"/>
      <c r="R63" s="22"/>
      <c r="S63" s="39"/>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59">
        <f t="shared" si="13"/>
        <v>9046.4</v>
      </c>
      <c r="BB63" s="65">
        <f t="shared" si="14"/>
        <v>9046.4</v>
      </c>
      <c r="BC63" s="37" t="str">
        <f t="shared" si="15"/>
        <v>INR  Nine Thousand  &amp;Forty Six  and Paise Forty Only</v>
      </c>
      <c r="IE63" s="21">
        <v>1.01</v>
      </c>
      <c r="IF63" s="21" t="s">
        <v>36</v>
      </c>
      <c r="IG63" s="21" t="s">
        <v>33</v>
      </c>
      <c r="IH63" s="21">
        <v>123.223</v>
      </c>
      <c r="II63" s="21" t="s">
        <v>34</v>
      </c>
    </row>
    <row r="64" spans="1:243" s="20" customFormat="1" ht="28.5">
      <c r="A64" s="33">
        <v>14.6</v>
      </c>
      <c r="B64" s="67" t="s">
        <v>104</v>
      </c>
      <c r="C64" s="34"/>
      <c r="D64" s="57">
        <v>2</v>
      </c>
      <c r="E64" s="15" t="s">
        <v>113</v>
      </c>
      <c r="F64" s="58">
        <v>5133.7</v>
      </c>
      <c r="G64" s="22"/>
      <c r="H64" s="22"/>
      <c r="I64" s="35" t="s">
        <v>35</v>
      </c>
      <c r="J64" s="17">
        <f t="shared" si="12"/>
        <v>1</v>
      </c>
      <c r="K64" s="18" t="s">
        <v>45</v>
      </c>
      <c r="L64" s="18" t="s">
        <v>6</v>
      </c>
      <c r="M64" s="40"/>
      <c r="N64" s="22"/>
      <c r="O64" s="22"/>
      <c r="P64" s="39"/>
      <c r="Q64" s="22"/>
      <c r="R64" s="22"/>
      <c r="S64" s="39"/>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59">
        <f t="shared" si="13"/>
        <v>10267.4</v>
      </c>
      <c r="BB64" s="65">
        <f t="shared" si="14"/>
        <v>10267.4</v>
      </c>
      <c r="BC64" s="37" t="str">
        <f t="shared" si="15"/>
        <v>INR  Ten Thousand Two Hundred &amp; Sixty Seven  and Paise Forty Only</v>
      </c>
      <c r="IE64" s="21">
        <v>1.02</v>
      </c>
      <c r="IF64" s="21" t="s">
        <v>37</v>
      </c>
      <c r="IG64" s="21" t="s">
        <v>38</v>
      </c>
      <c r="IH64" s="21">
        <v>213</v>
      </c>
      <c r="II64" s="21" t="s">
        <v>34</v>
      </c>
    </row>
    <row r="65" spans="1:243" s="20" customFormat="1" ht="28.5">
      <c r="A65" s="33">
        <v>14.7</v>
      </c>
      <c r="B65" s="67" t="s">
        <v>105</v>
      </c>
      <c r="C65" s="34"/>
      <c r="D65" s="57">
        <v>2</v>
      </c>
      <c r="E65" s="15" t="s">
        <v>113</v>
      </c>
      <c r="F65" s="58">
        <v>6211.2</v>
      </c>
      <c r="G65" s="22"/>
      <c r="H65" s="22"/>
      <c r="I65" s="35" t="s">
        <v>35</v>
      </c>
      <c r="J65" s="17">
        <f t="shared" si="12"/>
        <v>1</v>
      </c>
      <c r="K65" s="18" t="s">
        <v>45</v>
      </c>
      <c r="L65" s="18" t="s">
        <v>6</v>
      </c>
      <c r="M65" s="40"/>
      <c r="N65" s="22"/>
      <c r="O65" s="22"/>
      <c r="P65" s="39"/>
      <c r="Q65" s="22"/>
      <c r="R65" s="22"/>
      <c r="S65" s="39"/>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59">
        <f t="shared" si="13"/>
        <v>12422.4</v>
      </c>
      <c r="BB65" s="65">
        <f t="shared" si="14"/>
        <v>12422.4</v>
      </c>
      <c r="BC65" s="37" t="str">
        <f t="shared" si="15"/>
        <v>INR  Twelve Thousand Four Hundred &amp; Twenty Two  and Paise Forty Only</v>
      </c>
      <c r="IE65" s="21">
        <v>2</v>
      </c>
      <c r="IF65" s="21" t="s">
        <v>32</v>
      </c>
      <c r="IG65" s="21" t="s">
        <v>39</v>
      </c>
      <c r="IH65" s="21">
        <v>10</v>
      </c>
      <c r="II65" s="21" t="s">
        <v>34</v>
      </c>
    </row>
    <row r="66" spans="1:243" s="20" customFormat="1" ht="28.5">
      <c r="A66" s="33">
        <v>14.8</v>
      </c>
      <c r="B66" s="67" t="s">
        <v>106</v>
      </c>
      <c r="C66" s="34"/>
      <c r="D66" s="57">
        <v>2</v>
      </c>
      <c r="E66" s="15" t="s">
        <v>113</v>
      </c>
      <c r="F66" s="58">
        <v>7676.2</v>
      </c>
      <c r="G66" s="22"/>
      <c r="H66" s="42"/>
      <c r="I66" s="35" t="s">
        <v>35</v>
      </c>
      <c r="J66" s="17">
        <f t="shared" si="12"/>
        <v>1</v>
      </c>
      <c r="K66" s="18" t="s">
        <v>45</v>
      </c>
      <c r="L66" s="18" t="s">
        <v>6</v>
      </c>
      <c r="M66" s="40"/>
      <c r="N66" s="22"/>
      <c r="O66" s="22"/>
      <c r="P66" s="39"/>
      <c r="Q66" s="22"/>
      <c r="R66" s="22"/>
      <c r="S66" s="39"/>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59">
        <f t="shared" si="13"/>
        <v>15352.4</v>
      </c>
      <c r="BB66" s="65">
        <f t="shared" si="14"/>
        <v>15352.4</v>
      </c>
      <c r="BC66" s="37" t="str">
        <f t="shared" si="15"/>
        <v>INR  Fifteen Thousand Three Hundred &amp; Fifty Two  and Paise Forty Only</v>
      </c>
      <c r="IE66" s="21">
        <v>3</v>
      </c>
      <c r="IF66" s="21" t="s">
        <v>40</v>
      </c>
      <c r="IG66" s="21" t="s">
        <v>41</v>
      </c>
      <c r="IH66" s="21">
        <v>10</v>
      </c>
      <c r="II66" s="21" t="s">
        <v>34</v>
      </c>
    </row>
    <row r="67" spans="1:243" s="20" customFormat="1" ht="28.5">
      <c r="A67" s="33">
        <v>14.9</v>
      </c>
      <c r="B67" s="67" t="s">
        <v>107</v>
      </c>
      <c r="C67" s="34"/>
      <c r="D67" s="57">
        <v>2</v>
      </c>
      <c r="E67" s="15" t="s">
        <v>113</v>
      </c>
      <c r="F67" s="58">
        <v>9203.9</v>
      </c>
      <c r="G67" s="22"/>
      <c r="H67" s="42"/>
      <c r="I67" s="35" t="s">
        <v>35</v>
      </c>
      <c r="J67" s="17">
        <f t="shared" si="12"/>
        <v>1</v>
      </c>
      <c r="K67" s="18" t="s">
        <v>45</v>
      </c>
      <c r="L67" s="18" t="s">
        <v>6</v>
      </c>
      <c r="M67" s="40"/>
      <c r="N67" s="22"/>
      <c r="O67" s="22"/>
      <c r="P67" s="39"/>
      <c r="Q67" s="22"/>
      <c r="R67" s="22"/>
      <c r="S67" s="39"/>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59">
        <f t="shared" si="13"/>
        <v>18407.8</v>
      </c>
      <c r="BB67" s="65">
        <f>BA67+SUM(N67:AZ67)</f>
        <v>18407.8</v>
      </c>
      <c r="BC67" s="37" t="str">
        <f>SpellNumber(L67,BB67)</f>
        <v>INR  Eighteen Thousand Four Hundred &amp; Seven  and Paise Eighty Only</v>
      </c>
      <c r="IE67" s="21">
        <v>3</v>
      </c>
      <c r="IF67" s="21" t="s">
        <v>40</v>
      </c>
      <c r="IG67" s="21" t="s">
        <v>41</v>
      </c>
      <c r="IH67" s="21">
        <v>10</v>
      </c>
      <c r="II67" s="21" t="s">
        <v>34</v>
      </c>
    </row>
    <row r="68" spans="1:243" s="20" customFormat="1" ht="99">
      <c r="A68" s="33">
        <v>15</v>
      </c>
      <c r="B68" s="67" t="s">
        <v>108</v>
      </c>
      <c r="C68" s="34"/>
      <c r="D68" s="57"/>
      <c r="E68" s="15"/>
      <c r="F68" s="58"/>
      <c r="G68" s="22"/>
      <c r="H68" s="22"/>
      <c r="I68" s="35"/>
      <c r="J68" s="17"/>
      <c r="K68" s="18"/>
      <c r="L68" s="18"/>
      <c r="M68" s="19"/>
      <c r="N68" s="22"/>
      <c r="O68" s="22"/>
      <c r="P68" s="39"/>
      <c r="Q68" s="22"/>
      <c r="R68" s="22"/>
      <c r="S68" s="39"/>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59"/>
      <c r="BB68" s="65"/>
      <c r="BC68" s="37"/>
      <c r="IE68" s="21">
        <v>3</v>
      </c>
      <c r="IF68" s="21" t="s">
        <v>40</v>
      </c>
      <c r="IG68" s="21" t="s">
        <v>41</v>
      </c>
      <c r="IH68" s="21">
        <v>10</v>
      </c>
      <c r="II68" s="21" t="s">
        <v>34</v>
      </c>
    </row>
    <row r="69" spans="1:243" s="20" customFormat="1" ht="28.5">
      <c r="A69" s="33">
        <v>15.1</v>
      </c>
      <c r="B69" s="67" t="s">
        <v>109</v>
      </c>
      <c r="C69" s="34"/>
      <c r="D69" s="57">
        <v>2</v>
      </c>
      <c r="E69" s="15" t="s">
        <v>113</v>
      </c>
      <c r="F69" s="58">
        <v>16282.1</v>
      </c>
      <c r="G69" s="22"/>
      <c r="H69" s="22"/>
      <c r="I69" s="35" t="s">
        <v>35</v>
      </c>
      <c r="J69" s="17">
        <f>IF(I69="Less(-)",-1,1)</f>
        <v>1</v>
      </c>
      <c r="K69" s="18" t="s">
        <v>45</v>
      </c>
      <c r="L69" s="18" t="s">
        <v>6</v>
      </c>
      <c r="M69" s="40"/>
      <c r="N69" s="22"/>
      <c r="O69" s="22"/>
      <c r="P69" s="39"/>
      <c r="Q69" s="22"/>
      <c r="R69" s="22"/>
      <c r="S69" s="39"/>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59">
        <f>total_amount_ba($B$2,$D$2,D69,F69,J69,K69,M69)</f>
        <v>32564.2</v>
      </c>
      <c r="BB69" s="65">
        <f>BA69+SUM(N69:AZ69)</f>
        <v>32564.2</v>
      </c>
      <c r="BC69" s="37" t="str">
        <f>SpellNumber(L69,BB69)</f>
        <v>INR  Thirty Two Thousand Five Hundred &amp; Sixty Four  and Paise Twenty Only</v>
      </c>
      <c r="IE69" s="21">
        <v>1.01</v>
      </c>
      <c r="IF69" s="21" t="s">
        <v>36</v>
      </c>
      <c r="IG69" s="21" t="s">
        <v>33</v>
      </c>
      <c r="IH69" s="21">
        <v>123.223</v>
      </c>
      <c r="II69" s="21" t="s">
        <v>34</v>
      </c>
    </row>
    <row r="70" spans="1:243" s="20" customFormat="1" ht="99">
      <c r="A70" s="33">
        <v>16</v>
      </c>
      <c r="B70" s="67" t="s">
        <v>110</v>
      </c>
      <c r="C70" s="34"/>
      <c r="D70" s="57"/>
      <c r="E70" s="15"/>
      <c r="F70" s="58"/>
      <c r="G70" s="22"/>
      <c r="H70" s="22"/>
      <c r="I70" s="35"/>
      <c r="J70" s="17"/>
      <c r="K70" s="18"/>
      <c r="L70" s="18"/>
      <c r="M70" s="19"/>
      <c r="N70" s="22"/>
      <c r="O70" s="22"/>
      <c r="P70" s="39"/>
      <c r="Q70" s="22"/>
      <c r="R70" s="22"/>
      <c r="S70" s="39"/>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59"/>
      <c r="BB70" s="65"/>
      <c r="BC70" s="37"/>
      <c r="IE70" s="21">
        <v>3</v>
      </c>
      <c r="IF70" s="21" t="s">
        <v>40</v>
      </c>
      <c r="IG70" s="21" t="s">
        <v>41</v>
      </c>
      <c r="IH70" s="21">
        <v>10</v>
      </c>
      <c r="II70" s="21" t="s">
        <v>34</v>
      </c>
    </row>
    <row r="71" spans="1:243" s="20" customFormat="1" ht="28.5">
      <c r="A71" s="33">
        <v>16.1</v>
      </c>
      <c r="B71" s="67" t="s">
        <v>109</v>
      </c>
      <c r="C71" s="34"/>
      <c r="D71" s="57">
        <v>2</v>
      </c>
      <c r="E71" s="15" t="s">
        <v>113</v>
      </c>
      <c r="F71" s="58">
        <v>23679</v>
      </c>
      <c r="G71" s="22"/>
      <c r="H71" s="22"/>
      <c r="I71" s="35" t="s">
        <v>35</v>
      </c>
      <c r="J71" s="17">
        <f>IF(I71="Less(-)",-1,1)</f>
        <v>1</v>
      </c>
      <c r="K71" s="18" t="s">
        <v>45</v>
      </c>
      <c r="L71" s="18" t="s">
        <v>6</v>
      </c>
      <c r="M71" s="40"/>
      <c r="N71" s="22"/>
      <c r="O71" s="22"/>
      <c r="P71" s="39"/>
      <c r="Q71" s="22"/>
      <c r="R71" s="22"/>
      <c r="S71" s="39"/>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59">
        <f>total_amount_ba($B$2,$D$2,D71,F71,J71,K71,M71)</f>
        <v>47358</v>
      </c>
      <c r="BB71" s="65">
        <f>BA71+SUM(N71:AZ71)</f>
        <v>47358</v>
      </c>
      <c r="BC71" s="37" t="str">
        <f>SpellNumber(L71,BB71)</f>
        <v>INR  Forty Seven Thousand Three Hundred &amp; Fifty Eight  Only</v>
      </c>
      <c r="IE71" s="21">
        <v>1.01</v>
      </c>
      <c r="IF71" s="21" t="s">
        <v>36</v>
      </c>
      <c r="IG71" s="21" t="s">
        <v>33</v>
      </c>
      <c r="IH71" s="21">
        <v>123.223</v>
      </c>
      <c r="II71" s="21" t="s">
        <v>34</v>
      </c>
    </row>
    <row r="72" spans="1:243" s="20" customFormat="1" ht="34.5" customHeight="1">
      <c r="A72" s="43" t="s">
        <v>43</v>
      </c>
      <c r="B72" s="44"/>
      <c r="C72" s="45"/>
      <c r="D72" s="46"/>
      <c r="E72" s="46"/>
      <c r="F72" s="46"/>
      <c r="G72" s="46"/>
      <c r="H72" s="47"/>
      <c r="I72" s="47"/>
      <c r="J72" s="47"/>
      <c r="K72" s="47"/>
      <c r="L72" s="48"/>
      <c r="BA72" s="60">
        <f>SUM(BA13:BA71)</f>
        <v>1198891.9</v>
      </c>
      <c r="BB72" s="64">
        <f>SUM(BB13:BB71)</f>
        <v>1198891.9</v>
      </c>
      <c r="BC72" s="37" t="str">
        <f>SpellNumber($E$2,BB72)</f>
        <v>INR  Eleven Lakh Ninety Eight Thousand Eight Hundred &amp; Ninety One  and Paise Ninety Only</v>
      </c>
      <c r="IE72" s="21">
        <v>4</v>
      </c>
      <c r="IF72" s="21" t="s">
        <v>37</v>
      </c>
      <c r="IG72" s="21" t="s">
        <v>42</v>
      </c>
      <c r="IH72" s="21">
        <v>10</v>
      </c>
      <c r="II72" s="21" t="s">
        <v>34</v>
      </c>
    </row>
    <row r="73" spans="1:243" s="25" customFormat="1" ht="33.75" customHeight="1">
      <c r="A73" s="44" t="s">
        <v>47</v>
      </c>
      <c r="B73" s="49"/>
      <c r="C73" s="23"/>
      <c r="D73" s="50"/>
      <c r="E73" s="51" t="s">
        <v>52</v>
      </c>
      <c r="F73" s="62"/>
      <c r="G73" s="52"/>
      <c r="H73" s="24"/>
      <c r="I73" s="24"/>
      <c r="J73" s="24"/>
      <c r="K73" s="53"/>
      <c r="L73" s="54"/>
      <c r="M73" s="55"/>
      <c r="O73" s="20"/>
      <c r="P73" s="20"/>
      <c r="Q73" s="20"/>
      <c r="R73" s="20"/>
      <c r="S73" s="20"/>
      <c r="BA73" s="61">
        <f>IF(ISBLANK(F73),0,IF(E73="Excess (+)",ROUND(BA72+(BA72*F73),2),IF(E73="Less (-)",ROUND(BA72+(BA72*F73*(-1)),2),IF(E73="At Par",BA72,0))))</f>
        <v>0</v>
      </c>
      <c r="BB73" s="63">
        <f>ROUND(BA73,0)</f>
        <v>0</v>
      </c>
      <c r="BC73" s="37" t="str">
        <f>SpellNumber($E$2,BA73)</f>
        <v>INR Zero Only</v>
      </c>
      <c r="IE73" s="26"/>
      <c r="IF73" s="26"/>
      <c r="IG73" s="26"/>
      <c r="IH73" s="26"/>
      <c r="II73" s="26"/>
    </row>
    <row r="74" spans="1:243" s="25" customFormat="1" ht="41.25" customHeight="1">
      <c r="A74" s="43" t="s">
        <v>46</v>
      </c>
      <c r="B74" s="43"/>
      <c r="C74" s="71" t="str">
        <f>SpellNumber($E$2,BA73)</f>
        <v>INR Zero Only</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IE74" s="26"/>
      <c r="IF74" s="26"/>
      <c r="IG74" s="26"/>
      <c r="IH74" s="26"/>
      <c r="II74" s="26"/>
    </row>
    <row r="75" spans="3:243" s="12" customFormat="1" ht="15">
      <c r="C75" s="27"/>
      <c r="D75" s="27"/>
      <c r="E75" s="27"/>
      <c r="F75" s="27"/>
      <c r="G75" s="27"/>
      <c r="H75" s="27"/>
      <c r="I75" s="27"/>
      <c r="J75" s="27"/>
      <c r="K75" s="27"/>
      <c r="L75" s="27"/>
      <c r="M75" s="27"/>
      <c r="O75" s="27"/>
      <c r="BA75" s="27"/>
      <c r="BC75" s="27"/>
      <c r="IE75" s="13"/>
      <c r="IF75" s="13"/>
      <c r="IG75" s="13"/>
      <c r="IH75" s="13"/>
      <c r="II75" s="13"/>
    </row>
  </sheetData>
  <sheetProtection password="F5B2" sheet="1" selectLockedCells="1"/>
  <mergeCells count="8">
    <mergeCell ref="A9:BC9"/>
    <mergeCell ref="C74:BC74"/>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3">
      <formula1>IF(E73="Select",-1,IF(E73="At Par",0,0))</formula1>
      <formula2>IF(E73="Select",-1,IF(E73="At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3">
      <formula1>0</formula1>
      <formula2>IF(E73&lt;&gt;"Select",99.9,0)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32 G33:H48 G66:G67 G49 G63:H65 G50:H53 G54 G55:H61 G62 G68:H71 G13:H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5:M27 M34:M44 M69 M18:M23 M29:M32 M46:M49 M51:M57 M71 M59:M67 M13:M16">
      <formula1>0</formula1>
      <formula2>999999999999999</formula2>
    </dataValidation>
    <dataValidation allowBlank="1" showInputMessage="1" showErrorMessage="1" promptTitle="Item Description" prompt="Please enter Item Description in text" sqref="B39:B44 B48 B31 B20:B23 B25:B27 B53 B57 B61 B65"/>
    <dataValidation type="decimal" allowBlank="1" showInputMessage="1" showErrorMessage="1" promptTitle="Rate Entry" prompt="Please enter the Rate in Rupees for this item. " errorTitle="Invaid Entry" error="Only Numeric Values are allowed. " sqref="H32 H49 H62 H54 H66:H6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3">
      <formula1>0</formula1>
      <formula2>99.9</formula2>
    </dataValidation>
    <dataValidation type="list" allowBlank="1" showInputMessage="1" showErrorMessage="1" sqref="C2">
      <formula1>"Normal, SingleWindow, Alternate"</formula1>
    </dataValidation>
    <dataValidation type="list" allowBlank="1" showInputMessage="1" showErrorMessage="1" sqref="E73">
      <formula1>"Select, Excess (+), Less (-)"</formula1>
    </dataValidation>
    <dataValidation type="list" allowBlank="1" showInputMessage="1" showErrorMessage="1" sqref="L69 L70 L13 L14 L15 L16 L17 L18 L19 L20 L21 L22 L23 L24 L25 L26 L27 L28 L29 L30 L31 L32 L33 L34 L35 L36 L37 L38 L39 L40 L41 L42 L43 L44 L45 L46 L47 L48 L49 L50 L51 L52 L53 L54 L55 L56 L57 L58 L59 L60 L61 L62 L63 L64 L65 L66 L67 L68 L71">
      <formula1>"INR"</formula1>
    </dataValidation>
    <dataValidation type="decimal" allowBlank="1" showInputMessage="1" showErrorMessage="1" promptTitle="Quantity" prompt="Please enter the Quantity for this item. " errorTitle="Invalid Entry" error="Only Numeric Values are allowed. " sqref="D13:D71 F13:F71">
      <formula1>0</formula1>
      <formula2>999999999999999</formula2>
    </dataValidation>
    <dataValidation allowBlank="1" showInputMessage="1" showErrorMessage="1" promptTitle="Units" prompt="Please enter Units in text" sqref="E13:E71"/>
    <dataValidation type="decimal" allowBlank="1" showInputMessage="1" showErrorMessage="1" promptTitle="Rate Entry" prompt="Please enter the Inspection Charges in Rupees for this item. " errorTitle="Invaid Entry" error="Only Numeric Values are allowed. " sqref="Q13:Q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1">
      <formula1>0</formula1>
      <formula2>999999999999999</formula2>
    </dataValidation>
    <dataValidation allowBlank="1" showInputMessage="1" showErrorMessage="1" promptTitle="Itemcode/Make" prompt="Please enter text" sqref="C13:C71"/>
    <dataValidation type="decimal" allowBlank="1" showInputMessage="1" showErrorMessage="1" errorTitle="Invalid Entry" error="Only Numeric Values are allowed. " sqref="A13:A71">
      <formula1>0</formula1>
      <formula2>999999999999999</formula2>
    </dataValidation>
    <dataValidation type="list" showInputMessage="1" showErrorMessage="1" sqref="I13:I71">
      <formula1>"Excess(+), Less(-)"</formula1>
    </dataValidation>
    <dataValidation allowBlank="1" showInputMessage="1" showErrorMessage="1" promptTitle="Addition / Deduction" prompt="Please Choose the correct One" sqref="J13:J71"/>
    <dataValidation type="list" allowBlank="1" showInputMessage="1" showErrorMessage="1" sqref="K13:K7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2022-06-23T11:42:15Z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